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AC16" i="6" l="1"/>
  <c r="AE10" i="6"/>
  <c r="AC10" i="6"/>
  <c r="C5" i="4"/>
  <c r="AE9" i="6"/>
  <c r="AD9" i="6"/>
  <c r="AC9" i="6"/>
  <c r="C4" i="4"/>
  <c r="C3" i="4"/>
  <c r="C2" i="4"/>
  <c r="K6" i="5"/>
  <c r="K5" i="5"/>
  <c r="K4" i="5"/>
  <c r="K2" i="5"/>
  <c r="K6" i="4"/>
  <c r="K5" i="4"/>
  <c r="K4" i="4"/>
  <c r="O3" i="4"/>
  <c r="K2" i="4"/>
  <c r="I11" i="3"/>
  <c r="I10" i="3"/>
  <c r="I9" i="3"/>
  <c r="I7" i="3"/>
  <c r="C3" i="5" l="1"/>
  <c r="C2" i="5"/>
  <c r="A7" i="3"/>
  <c r="A8" i="3"/>
  <c r="O2" i="4"/>
  <c r="O2" i="5"/>
  <c r="M7" i="3"/>
  <c r="H23" i="3"/>
  <c r="K23" i="3" s="1"/>
  <c r="O3" i="5"/>
  <c r="M8" i="3"/>
  <c r="L23" i="3"/>
  <c r="A9" i="3"/>
  <c r="A10" i="3"/>
  <c r="C4" i="5"/>
  <c r="C5" i="5"/>
  <c r="E21" i="6"/>
  <c r="E25" i="6"/>
  <c r="E27" i="6"/>
  <c r="E29" i="6"/>
  <c r="E33" i="6"/>
  <c r="E37" i="6"/>
  <c r="E41" i="6"/>
  <c r="E45" i="6"/>
  <c r="E49" i="6"/>
  <c r="E53" i="6"/>
  <c r="E57" i="6"/>
  <c r="E61" i="6"/>
  <c r="E65" i="6"/>
  <c r="E69" i="6"/>
  <c r="E73" i="6"/>
  <c r="E77" i="6"/>
  <c r="E81" i="6"/>
  <c r="E85" i="6"/>
  <c r="E89" i="6"/>
  <c r="E93" i="6"/>
  <c r="E97" i="6"/>
  <c r="E101" i="6"/>
  <c r="E105" i="6"/>
  <c r="E109" i="6"/>
  <c r="E113" i="6"/>
  <c r="E117" i="6"/>
  <c r="E121" i="6"/>
  <c r="E125" i="6"/>
  <c r="E127" i="6"/>
  <c r="E129" i="6"/>
  <c r="E133" i="6"/>
  <c r="E135" i="6"/>
  <c r="E19" i="6"/>
  <c r="E23" i="6"/>
  <c r="E136" i="6"/>
  <c r="E134" i="6"/>
  <c r="E132" i="6"/>
  <c r="E131" i="6"/>
  <c r="E130" i="6"/>
  <c r="E128" i="6"/>
  <c r="E126" i="6"/>
  <c r="E124" i="6"/>
  <c r="E123" i="6"/>
  <c r="E122" i="6"/>
  <c r="E120" i="6"/>
  <c r="E119" i="6"/>
  <c r="E118" i="6"/>
  <c r="E116" i="6"/>
  <c r="E115" i="6"/>
  <c r="E114" i="6"/>
  <c r="E112" i="6"/>
  <c r="E111" i="6"/>
  <c r="E110" i="6"/>
  <c r="E108" i="6"/>
  <c r="E107" i="6"/>
  <c r="E106" i="6"/>
  <c r="E104" i="6"/>
  <c r="E103" i="6"/>
  <c r="E102" i="6"/>
  <c r="E100" i="6"/>
  <c r="E99" i="6"/>
  <c r="E98" i="6"/>
  <c r="E96" i="6"/>
  <c r="E95" i="6"/>
  <c r="E94" i="6"/>
  <c r="E92" i="6"/>
  <c r="E91" i="6"/>
  <c r="E90" i="6"/>
  <c r="E88" i="6"/>
  <c r="E87" i="6"/>
  <c r="E86" i="6"/>
  <c r="E84" i="6"/>
  <c r="E83" i="6"/>
  <c r="E82" i="6"/>
  <c r="E80" i="6"/>
  <c r="E79" i="6"/>
  <c r="E78" i="6"/>
  <c r="E76" i="6"/>
  <c r="E75" i="6"/>
  <c r="E74" i="6"/>
  <c r="E72" i="6"/>
  <c r="E71" i="6"/>
  <c r="E70" i="6"/>
  <c r="E68" i="6"/>
  <c r="E67" i="6"/>
  <c r="E66" i="6"/>
  <c r="E64" i="6"/>
  <c r="E63" i="6"/>
  <c r="E62" i="6"/>
  <c r="E60" i="6"/>
  <c r="E59" i="6"/>
  <c r="E58" i="6"/>
  <c r="E56" i="6"/>
  <c r="E55" i="6"/>
  <c r="E54" i="6"/>
  <c r="E52" i="6"/>
  <c r="E51" i="6"/>
  <c r="E50" i="6"/>
  <c r="E48" i="6"/>
  <c r="E47" i="6"/>
  <c r="E46" i="6"/>
  <c r="E44" i="6"/>
  <c r="E43" i="6"/>
  <c r="E42" i="6"/>
  <c r="E40" i="6"/>
  <c r="E39" i="6"/>
  <c r="E38" i="6"/>
  <c r="E36" i="6"/>
  <c r="E35" i="6"/>
  <c r="E34" i="6"/>
  <c r="E32" i="6"/>
  <c r="E18" i="6"/>
  <c r="E20" i="6"/>
  <c r="E22" i="6"/>
  <c r="E24" i="6"/>
  <c r="E26" i="6"/>
  <c r="E28" i="6"/>
  <c r="E30" i="6"/>
  <c r="E31" i="6"/>
  <c r="M30" i="3" l="1"/>
  <c r="I31" i="6"/>
  <c r="F30" i="6"/>
  <c r="I29" i="6"/>
  <c r="F28" i="6"/>
  <c r="I25" i="6"/>
  <c r="F24" i="6"/>
  <c r="I21" i="6"/>
  <c r="F20" i="6"/>
  <c r="I33" i="6"/>
  <c r="F32" i="6"/>
  <c r="I35" i="6"/>
  <c r="F34" i="6"/>
  <c r="I37" i="6"/>
  <c r="F36" i="6"/>
  <c r="I39" i="6"/>
  <c r="F38" i="6"/>
  <c r="I41" i="6"/>
  <c r="F40" i="6"/>
  <c r="I43" i="6"/>
  <c r="F42" i="6"/>
  <c r="AN23" i="6"/>
  <c r="I45" i="6"/>
  <c r="F44" i="6"/>
  <c r="I47" i="6"/>
  <c r="F46" i="6"/>
  <c r="I49" i="6"/>
  <c r="F48" i="6"/>
  <c r="I51" i="6"/>
  <c r="F50" i="6"/>
  <c r="I53" i="6"/>
  <c r="F52" i="6"/>
  <c r="I55" i="6"/>
  <c r="F54" i="6"/>
  <c r="I57" i="6"/>
  <c r="F56" i="6"/>
  <c r="I59" i="6"/>
  <c r="F58" i="6"/>
  <c r="I61" i="6"/>
  <c r="F60" i="6"/>
  <c r="I63" i="6"/>
  <c r="F62" i="6"/>
  <c r="I65" i="6"/>
  <c r="F64" i="6"/>
  <c r="AN20" i="6"/>
  <c r="I67" i="6"/>
  <c r="F66" i="6"/>
  <c r="I69" i="6"/>
  <c r="F68" i="6"/>
  <c r="AN19" i="6"/>
  <c r="I71" i="6"/>
  <c r="F70" i="6"/>
  <c r="I73" i="6"/>
  <c r="F72" i="6"/>
  <c r="I75" i="6"/>
  <c r="F74" i="6"/>
  <c r="I77" i="6"/>
  <c r="F76" i="6"/>
  <c r="I79" i="6"/>
  <c r="F78" i="6"/>
  <c r="I81" i="6"/>
  <c r="F80" i="6"/>
  <c r="I83" i="6"/>
  <c r="F82" i="6"/>
  <c r="I85" i="6"/>
  <c r="F84" i="6"/>
  <c r="I87" i="6"/>
  <c r="F86" i="6"/>
  <c r="I89" i="6"/>
  <c r="F88" i="6"/>
  <c r="I91" i="6"/>
  <c r="F90" i="6"/>
  <c r="I93" i="6"/>
  <c r="F92" i="6"/>
  <c r="I95" i="6"/>
  <c r="F94" i="6"/>
  <c r="I97" i="6"/>
  <c r="F96" i="6"/>
  <c r="I99" i="6"/>
  <c r="F98" i="6"/>
  <c r="I101" i="6"/>
  <c r="F100" i="6"/>
  <c r="I103" i="6"/>
  <c r="F102" i="6"/>
  <c r="I105" i="6"/>
  <c r="F104" i="6"/>
  <c r="I107" i="6"/>
  <c r="F106" i="6"/>
  <c r="I109" i="6"/>
  <c r="F108" i="6"/>
  <c r="I111" i="6"/>
  <c r="F110" i="6"/>
  <c r="I113" i="6"/>
  <c r="F112" i="6"/>
  <c r="I115" i="6"/>
  <c r="F114" i="6"/>
  <c r="F116" i="6"/>
  <c r="I117" i="6"/>
  <c r="F118" i="6"/>
  <c r="I119" i="6"/>
  <c r="F120" i="6"/>
  <c r="I121" i="6"/>
  <c r="AN11" i="6"/>
  <c r="F122" i="6"/>
  <c r="I123" i="6"/>
  <c r="F124" i="6"/>
  <c r="I125" i="6"/>
  <c r="F126" i="6"/>
  <c r="I127" i="6"/>
  <c r="F128" i="6"/>
  <c r="I129" i="6"/>
  <c r="F130" i="6"/>
  <c r="I131" i="6"/>
  <c r="F132" i="6"/>
  <c r="I133" i="6"/>
  <c r="F134" i="6"/>
  <c r="I135" i="6"/>
  <c r="F136" i="6"/>
  <c r="I24" i="6"/>
  <c r="F23" i="6"/>
  <c r="I20" i="6"/>
  <c r="F19" i="6"/>
  <c r="I28" i="6"/>
  <c r="F27" i="6"/>
  <c r="I32" i="6"/>
  <c r="F31" i="6"/>
  <c r="I30" i="6"/>
  <c r="F29" i="6"/>
  <c r="AN25" i="6"/>
  <c r="I27" i="6"/>
  <c r="F26" i="6"/>
  <c r="I23" i="6"/>
  <c r="F22" i="6"/>
  <c r="I18" i="6"/>
  <c r="AN27" i="6"/>
  <c r="I19" i="6"/>
  <c r="F18" i="6"/>
  <c r="I34" i="6"/>
  <c r="F33" i="6"/>
  <c r="I36" i="6"/>
  <c r="F35" i="6"/>
  <c r="I38" i="6"/>
  <c r="F37" i="6"/>
  <c r="I40" i="6"/>
  <c r="F39" i="6"/>
  <c r="AN24" i="6"/>
  <c r="I42" i="6"/>
  <c r="F41" i="6"/>
  <c r="I44" i="6"/>
  <c r="F43" i="6"/>
  <c r="I46" i="6"/>
  <c r="F45" i="6"/>
  <c r="I48" i="6"/>
  <c r="F47" i="6"/>
  <c r="AN22" i="6"/>
  <c r="I50" i="6"/>
  <c r="F49" i="6"/>
  <c r="I52" i="6"/>
  <c r="F51" i="6"/>
  <c r="I54" i="6"/>
  <c r="F53" i="6"/>
  <c r="I56" i="6"/>
  <c r="F55" i="6"/>
  <c r="AN21" i="6"/>
  <c r="I58" i="6"/>
  <c r="F57" i="6"/>
  <c r="I60" i="6"/>
  <c r="F59" i="6"/>
  <c r="I62" i="6"/>
  <c r="F61" i="6"/>
  <c r="I64" i="6"/>
  <c r="F63" i="6"/>
  <c r="I66" i="6"/>
  <c r="F65" i="6"/>
  <c r="I68" i="6"/>
  <c r="F67" i="6"/>
  <c r="I70" i="6"/>
  <c r="F69" i="6"/>
  <c r="I72" i="6"/>
  <c r="F71" i="6"/>
  <c r="I74" i="6"/>
  <c r="F73" i="6"/>
  <c r="AN18" i="6"/>
  <c r="I76" i="6"/>
  <c r="F75" i="6"/>
  <c r="I78" i="6"/>
  <c r="F77" i="6"/>
  <c r="I80" i="6"/>
  <c r="F79" i="6"/>
  <c r="I82" i="6"/>
  <c r="F81" i="6"/>
  <c r="AN17" i="6"/>
  <c r="I84" i="6"/>
  <c r="F83" i="6"/>
  <c r="I86" i="6"/>
  <c r="F85" i="6"/>
  <c r="I88" i="6"/>
  <c r="F87" i="6"/>
  <c r="I90" i="6"/>
  <c r="F89" i="6"/>
  <c r="I92" i="6"/>
  <c r="F91" i="6"/>
  <c r="AN16" i="6"/>
  <c r="I94" i="6"/>
  <c r="F93" i="6"/>
  <c r="I96" i="6"/>
  <c r="F95" i="6"/>
  <c r="AN15" i="6"/>
  <c r="I98" i="6"/>
  <c r="F97" i="6"/>
  <c r="I100" i="6"/>
  <c r="F99" i="6"/>
  <c r="AN14" i="6"/>
  <c r="I102" i="6"/>
  <c r="F101" i="6"/>
  <c r="I104" i="6"/>
  <c r="F103" i="6"/>
  <c r="I106" i="6"/>
  <c r="F105" i="6"/>
  <c r="I108" i="6"/>
  <c r="F107" i="6"/>
  <c r="AN13" i="6"/>
  <c r="I110" i="6"/>
  <c r="F109" i="6"/>
  <c r="I112" i="6"/>
  <c r="F111" i="6"/>
  <c r="I114" i="6"/>
  <c r="F113" i="6"/>
  <c r="I116" i="6"/>
  <c r="F115" i="6"/>
  <c r="F117" i="6"/>
  <c r="I118" i="6"/>
  <c r="AN12" i="6"/>
  <c r="F119" i="6"/>
  <c r="I120" i="6"/>
  <c r="F121" i="6"/>
  <c r="I122" i="6"/>
  <c r="F123" i="6"/>
  <c r="I124" i="6"/>
  <c r="F125" i="6"/>
  <c r="I126" i="6"/>
  <c r="AN10" i="6"/>
  <c r="F127" i="6"/>
  <c r="I128" i="6"/>
  <c r="F129" i="6"/>
  <c r="I130" i="6"/>
  <c r="F131" i="6"/>
  <c r="I132" i="6"/>
  <c r="F133" i="6"/>
  <c r="I134" i="6"/>
  <c r="AN9" i="6"/>
  <c r="F135" i="6"/>
  <c r="I136" i="6"/>
  <c r="AN8" i="6"/>
  <c r="I26" i="6"/>
  <c r="F25" i="6"/>
  <c r="AN26" i="6"/>
  <c r="I22" i="6"/>
  <c r="F21" i="6"/>
  <c r="N135" i="6"/>
  <c r="P135" i="6" s="1"/>
  <c r="L135" i="6"/>
  <c r="O135" i="6" s="1"/>
  <c r="M135" i="6"/>
  <c r="N133" i="6"/>
  <c r="P133" i="6" s="1"/>
  <c r="L133" i="6"/>
  <c r="O133" i="6" s="1"/>
  <c r="M133" i="6"/>
  <c r="N131" i="6"/>
  <c r="P131" i="6" s="1"/>
  <c r="L131" i="6"/>
  <c r="O131" i="6" s="1"/>
  <c r="M131" i="6"/>
  <c r="N129" i="6"/>
  <c r="P129" i="6" s="1"/>
  <c r="L129" i="6"/>
  <c r="O129" i="6" s="1"/>
  <c r="M129" i="6"/>
  <c r="N127" i="6"/>
  <c r="P127" i="6" s="1"/>
  <c r="L127" i="6"/>
  <c r="O127" i="6" s="1"/>
  <c r="M127" i="6"/>
  <c r="N125" i="6"/>
  <c r="P125" i="6" s="1"/>
  <c r="L125" i="6"/>
  <c r="O125" i="6" s="1"/>
  <c r="M125" i="6"/>
  <c r="N123" i="6"/>
  <c r="P123" i="6" s="1"/>
  <c r="L123" i="6"/>
  <c r="O123" i="6" s="1"/>
  <c r="M123" i="6"/>
  <c r="N121" i="6"/>
  <c r="P121" i="6" s="1"/>
  <c r="L121" i="6"/>
  <c r="O121" i="6" s="1"/>
  <c r="M121" i="6"/>
  <c r="N119" i="6"/>
  <c r="P119" i="6" s="1"/>
  <c r="L119" i="6"/>
  <c r="O119" i="6" s="1"/>
  <c r="M119" i="6"/>
  <c r="N117" i="6"/>
  <c r="P117" i="6" s="1"/>
  <c r="L117" i="6"/>
  <c r="O117" i="6" s="1"/>
  <c r="M117" i="6"/>
  <c r="M115" i="6"/>
  <c r="N115" i="6"/>
  <c r="P115" i="6" s="1"/>
  <c r="L115" i="6"/>
  <c r="O115" i="6" s="1"/>
  <c r="M113" i="6"/>
  <c r="N113" i="6"/>
  <c r="P113" i="6" s="1"/>
  <c r="L113" i="6"/>
  <c r="O113" i="6" s="1"/>
  <c r="M111" i="6"/>
  <c r="N111" i="6"/>
  <c r="P111" i="6" s="1"/>
  <c r="L111" i="6"/>
  <c r="O111" i="6" s="1"/>
  <c r="M109" i="6"/>
  <c r="N109" i="6"/>
  <c r="P109" i="6" s="1"/>
  <c r="L109" i="6"/>
  <c r="O109" i="6" s="1"/>
  <c r="M107" i="6"/>
  <c r="N107" i="6"/>
  <c r="P107" i="6" s="1"/>
  <c r="L107" i="6"/>
  <c r="O107" i="6" s="1"/>
  <c r="M105" i="6"/>
  <c r="N105" i="6"/>
  <c r="P105" i="6" s="1"/>
  <c r="L105" i="6"/>
  <c r="O105" i="6" s="1"/>
  <c r="M103" i="6"/>
  <c r="N103" i="6"/>
  <c r="P103" i="6" s="1"/>
  <c r="L103" i="6"/>
  <c r="O103" i="6" s="1"/>
  <c r="M101" i="6"/>
  <c r="N101" i="6"/>
  <c r="P101" i="6" s="1"/>
  <c r="L101" i="6"/>
  <c r="O101" i="6" s="1"/>
  <c r="M99" i="6"/>
  <c r="N99" i="6"/>
  <c r="P99" i="6" s="1"/>
  <c r="L99" i="6"/>
  <c r="O99" i="6" s="1"/>
  <c r="M97" i="6"/>
  <c r="N97" i="6"/>
  <c r="P97" i="6" s="1"/>
  <c r="L97" i="6"/>
  <c r="O97" i="6" s="1"/>
  <c r="M95" i="6"/>
  <c r="N95" i="6"/>
  <c r="P95" i="6" s="1"/>
  <c r="L95" i="6"/>
  <c r="O95" i="6" s="1"/>
  <c r="M93" i="6"/>
  <c r="N93" i="6"/>
  <c r="P93" i="6" s="1"/>
  <c r="L93" i="6"/>
  <c r="O93" i="6" s="1"/>
  <c r="M91" i="6"/>
  <c r="N91" i="6"/>
  <c r="P91" i="6" s="1"/>
  <c r="L91" i="6"/>
  <c r="O91" i="6" s="1"/>
  <c r="M89" i="6"/>
  <c r="N89" i="6"/>
  <c r="P89" i="6" s="1"/>
  <c r="L89" i="6"/>
  <c r="O89" i="6" s="1"/>
  <c r="M87" i="6"/>
  <c r="N87" i="6"/>
  <c r="P87" i="6" s="1"/>
  <c r="L87" i="6"/>
  <c r="O87" i="6" s="1"/>
  <c r="M85" i="6"/>
  <c r="N85" i="6"/>
  <c r="P85" i="6" s="1"/>
  <c r="L85" i="6"/>
  <c r="O85" i="6" s="1"/>
  <c r="M83" i="6"/>
  <c r="N83" i="6"/>
  <c r="P83" i="6" s="1"/>
  <c r="L83" i="6"/>
  <c r="O83" i="6" s="1"/>
  <c r="M81" i="6"/>
  <c r="N81" i="6"/>
  <c r="P81" i="6" s="1"/>
  <c r="L81" i="6"/>
  <c r="O81" i="6" s="1"/>
  <c r="M79" i="6"/>
  <c r="N79" i="6"/>
  <c r="P79" i="6" s="1"/>
  <c r="L79" i="6"/>
  <c r="O79" i="6" s="1"/>
  <c r="M77" i="6"/>
  <c r="N77" i="6"/>
  <c r="P77" i="6" s="1"/>
  <c r="L77" i="6"/>
  <c r="M75" i="6"/>
  <c r="N75" i="6"/>
  <c r="P75" i="6" s="1"/>
  <c r="L75" i="6"/>
  <c r="O75" i="6" s="1"/>
  <c r="M73" i="6"/>
  <c r="N73" i="6"/>
  <c r="P73" i="6" s="1"/>
  <c r="L73" i="6"/>
  <c r="O73" i="6" s="1"/>
  <c r="M71" i="6"/>
  <c r="N71" i="6"/>
  <c r="P71" i="6" s="1"/>
  <c r="L71" i="6"/>
  <c r="O71" i="6" s="1"/>
  <c r="M69" i="6"/>
  <c r="N69" i="6"/>
  <c r="P69" i="6" s="1"/>
  <c r="L69" i="6"/>
  <c r="O69" i="6" s="1"/>
  <c r="M67" i="6"/>
  <c r="N67" i="6"/>
  <c r="P67" i="6" s="1"/>
  <c r="L67" i="6"/>
  <c r="O67" i="6" s="1"/>
  <c r="M65" i="6"/>
  <c r="N65" i="6"/>
  <c r="P65" i="6" s="1"/>
  <c r="L65" i="6"/>
  <c r="O65" i="6" s="1"/>
  <c r="M63" i="6"/>
  <c r="N63" i="6"/>
  <c r="P63" i="6" s="1"/>
  <c r="L63" i="6"/>
  <c r="O63" i="6" s="1"/>
  <c r="M61" i="6"/>
  <c r="N61" i="6"/>
  <c r="P61" i="6" s="1"/>
  <c r="L61" i="6"/>
  <c r="O61" i="6" s="1"/>
  <c r="M59" i="6"/>
  <c r="N59" i="6"/>
  <c r="P59" i="6" s="1"/>
  <c r="L59" i="6"/>
  <c r="O59" i="6" s="1"/>
  <c r="M57" i="6"/>
  <c r="N57" i="6"/>
  <c r="P57" i="6" s="1"/>
  <c r="L57" i="6"/>
  <c r="O57" i="6" s="1"/>
  <c r="M55" i="6"/>
  <c r="N55" i="6"/>
  <c r="P55" i="6" s="1"/>
  <c r="L55" i="6"/>
  <c r="O55" i="6" s="1"/>
  <c r="M53" i="6"/>
  <c r="N53" i="6"/>
  <c r="P53" i="6" s="1"/>
  <c r="L53" i="6"/>
  <c r="O53" i="6" s="1"/>
  <c r="M51" i="6"/>
  <c r="N51" i="6"/>
  <c r="P51" i="6" s="1"/>
  <c r="L51" i="6"/>
  <c r="O51" i="6" s="1"/>
  <c r="M49" i="6"/>
  <c r="N49" i="6"/>
  <c r="P49" i="6" s="1"/>
  <c r="L49" i="6"/>
  <c r="O49" i="6" s="1"/>
  <c r="M47" i="6"/>
  <c r="N47" i="6"/>
  <c r="P47" i="6" s="1"/>
  <c r="L47" i="6"/>
  <c r="O47" i="6" s="1"/>
  <c r="M45" i="6"/>
  <c r="N45" i="6"/>
  <c r="P45" i="6" s="1"/>
  <c r="L45" i="6"/>
  <c r="O45" i="6" s="1"/>
  <c r="M43" i="6"/>
  <c r="N43" i="6"/>
  <c r="P43" i="6" s="1"/>
  <c r="L43" i="6"/>
  <c r="O43" i="6" s="1"/>
  <c r="M41" i="6"/>
  <c r="N41" i="6"/>
  <c r="P41" i="6" s="1"/>
  <c r="L41" i="6"/>
  <c r="O41" i="6" s="1"/>
  <c r="M39" i="6"/>
  <c r="N39" i="6"/>
  <c r="P39" i="6" s="1"/>
  <c r="L39" i="6"/>
  <c r="O39" i="6" s="1"/>
  <c r="M37" i="6"/>
  <c r="N37" i="6"/>
  <c r="P37" i="6" s="1"/>
  <c r="L37" i="6"/>
  <c r="O37" i="6" s="1"/>
  <c r="M35" i="6"/>
  <c r="N35" i="6"/>
  <c r="P35" i="6" s="1"/>
  <c r="L35" i="6"/>
  <c r="O35" i="6" s="1"/>
  <c r="M33" i="6"/>
  <c r="N33" i="6"/>
  <c r="P33" i="6" s="1"/>
  <c r="L33" i="6"/>
  <c r="O33" i="6" s="1"/>
  <c r="M31" i="6"/>
  <c r="N31" i="6"/>
  <c r="P31" i="6" s="1"/>
  <c r="L31" i="6"/>
  <c r="O31" i="6" s="1"/>
  <c r="M29" i="6"/>
  <c r="N29" i="6"/>
  <c r="P29" i="6" s="1"/>
  <c r="L29" i="6"/>
  <c r="O29" i="6" s="1"/>
  <c r="N27" i="6"/>
  <c r="P27" i="6" s="1"/>
  <c r="L27" i="6"/>
  <c r="O27" i="6" s="1"/>
  <c r="M27" i="6"/>
  <c r="N25" i="6"/>
  <c r="P25" i="6" s="1"/>
  <c r="L25" i="6"/>
  <c r="O25" i="6" s="1"/>
  <c r="M25" i="6"/>
  <c r="N23" i="6"/>
  <c r="P23" i="6" s="1"/>
  <c r="L23" i="6"/>
  <c r="O23" i="6" s="1"/>
  <c r="M23" i="6"/>
  <c r="N21" i="6"/>
  <c r="P21" i="6" s="1"/>
  <c r="L21" i="6"/>
  <c r="O21" i="6" s="1"/>
  <c r="M21" i="6"/>
  <c r="N19" i="6"/>
  <c r="P19" i="6" s="1"/>
  <c r="L19" i="6"/>
  <c r="O19" i="6" s="1"/>
  <c r="M19" i="6"/>
  <c r="N136" i="6"/>
  <c r="P136" i="6" s="1"/>
  <c r="L136" i="6"/>
  <c r="O136" i="6" s="1"/>
  <c r="M136" i="6"/>
  <c r="N134" i="6"/>
  <c r="P134" i="6" s="1"/>
  <c r="L134" i="6"/>
  <c r="O134" i="6" s="1"/>
  <c r="M134" i="6"/>
  <c r="N132" i="6"/>
  <c r="P132" i="6" s="1"/>
  <c r="L132" i="6"/>
  <c r="O132" i="6" s="1"/>
  <c r="M132" i="6"/>
  <c r="N130" i="6"/>
  <c r="P130" i="6" s="1"/>
  <c r="L130" i="6"/>
  <c r="O130" i="6" s="1"/>
  <c r="M130" i="6"/>
  <c r="N128" i="6"/>
  <c r="P128" i="6" s="1"/>
  <c r="L128" i="6"/>
  <c r="O128" i="6" s="1"/>
  <c r="M128" i="6"/>
  <c r="N126" i="6"/>
  <c r="P126" i="6" s="1"/>
  <c r="L126" i="6"/>
  <c r="O126" i="6" s="1"/>
  <c r="M126" i="6"/>
  <c r="N124" i="6"/>
  <c r="P124" i="6" s="1"/>
  <c r="L124" i="6"/>
  <c r="O124" i="6" s="1"/>
  <c r="M124" i="6"/>
  <c r="N122" i="6"/>
  <c r="P122" i="6" s="1"/>
  <c r="L122" i="6"/>
  <c r="O122" i="6" s="1"/>
  <c r="M122" i="6"/>
  <c r="N120" i="6"/>
  <c r="P120" i="6" s="1"/>
  <c r="L120" i="6"/>
  <c r="O120" i="6" s="1"/>
  <c r="M120" i="6"/>
  <c r="N118" i="6"/>
  <c r="P118" i="6" s="1"/>
  <c r="L118" i="6"/>
  <c r="O118" i="6" s="1"/>
  <c r="M118" i="6"/>
  <c r="N116" i="6"/>
  <c r="P116" i="6" s="1"/>
  <c r="L116" i="6"/>
  <c r="O116" i="6" s="1"/>
  <c r="M116" i="6"/>
  <c r="M114" i="6"/>
  <c r="N114" i="6"/>
  <c r="P114" i="6" s="1"/>
  <c r="L114" i="6"/>
  <c r="O114" i="6" s="1"/>
  <c r="M112" i="6"/>
  <c r="N112" i="6"/>
  <c r="P112" i="6" s="1"/>
  <c r="L112" i="6"/>
  <c r="O112" i="6" s="1"/>
  <c r="M110" i="6"/>
  <c r="N110" i="6"/>
  <c r="P110" i="6" s="1"/>
  <c r="L110" i="6"/>
  <c r="O110" i="6" s="1"/>
  <c r="M108" i="6"/>
  <c r="N108" i="6"/>
  <c r="P108" i="6" s="1"/>
  <c r="L108" i="6"/>
  <c r="O108" i="6" s="1"/>
  <c r="M106" i="6"/>
  <c r="N106" i="6"/>
  <c r="P106" i="6" s="1"/>
  <c r="L106" i="6"/>
  <c r="O106" i="6" s="1"/>
  <c r="M104" i="6"/>
  <c r="N104" i="6"/>
  <c r="P104" i="6" s="1"/>
  <c r="L104" i="6"/>
  <c r="O104" i="6" s="1"/>
  <c r="M102" i="6"/>
  <c r="N102" i="6"/>
  <c r="P102" i="6" s="1"/>
  <c r="L102" i="6"/>
  <c r="O102" i="6" s="1"/>
  <c r="M100" i="6"/>
  <c r="N100" i="6"/>
  <c r="P100" i="6" s="1"/>
  <c r="L100" i="6"/>
  <c r="O100" i="6" s="1"/>
  <c r="M98" i="6"/>
  <c r="N98" i="6"/>
  <c r="P98" i="6" s="1"/>
  <c r="L98" i="6"/>
  <c r="O98" i="6" s="1"/>
  <c r="M96" i="6"/>
  <c r="N96" i="6"/>
  <c r="P96" i="6" s="1"/>
  <c r="L96" i="6"/>
  <c r="O96" i="6" s="1"/>
  <c r="M94" i="6"/>
  <c r="N94" i="6"/>
  <c r="P94" i="6" s="1"/>
  <c r="L94" i="6"/>
  <c r="O94" i="6" s="1"/>
  <c r="M92" i="6"/>
  <c r="N92" i="6"/>
  <c r="P92" i="6" s="1"/>
  <c r="L92" i="6"/>
  <c r="O92" i="6" s="1"/>
  <c r="M90" i="6"/>
  <c r="N90" i="6"/>
  <c r="P90" i="6" s="1"/>
  <c r="L90" i="6"/>
  <c r="O90" i="6" s="1"/>
  <c r="M88" i="6"/>
  <c r="N88" i="6"/>
  <c r="P88" i="6" s="1"/>
  <c r="L88" i="6"/>
  <c r="O88" i="6" s="1"/>
  <c r="M86" i="6"/>
  <c r="N86" i="6"/>
  <c r="P86" i="6" s="1"/>
  <c r="L86" i="6"/>
  <c r="O86" i="6" s="1"/>
  <c r="M84" i="6"/>
  <c r="N84" i="6"/>
  <c r="P84" i="6" s="1"/>
  <c r="L84" i="6"/>
  <c r="O84" i="6" s="1"/>
  <c r="M82" i="6"/>
  <c r="N82" i="6"/>
  <c r="P82" i="6" s="1"/>
  <c r="L82" i="6"/>
  <c r="O82" i="6" s="1"/>
  <c r="M80" i="6"/>
  <c r="N80" i="6"/>
  <c r="P80" i="6" s="1"/>
  <c r="L80" i="6"/>
  <c r="O80" i="6" s="1"/>
  <c r="M78" i="6"/>
  <c r="N78" i="6"/>
  <c r="P78" i="6" s="1"/>
  <c r="L78" i="6"/>
  <c r="O78" i="6" s="1"/>
  <c r="M76" i="6"/>
  <c r="N76" i="6"/>
  <c r="P76" i="6" s="1"/>
  <c r="L76" i="6"/>
  <c r="O76" i="6" s="1"/>
  <c r="M74" i="6"/>
  <c r="N74" i="6"/>
  <c r="P74" i="6" s="1"/>
  <c r="L74" i="6"/>
  <c r="O74" i="6" s="1"/>
  <c r="M72" i="6"/>
  <c r="N72" i="6"/>
  <c r="P72" i="6" s="1"/>
  <c r="L72" i="6"/>
  <c r="O72" i="6" s="1"/>
  <c r="M70" i="6"/>
  <c r="N70" i="6"/>
  <c r="P70" i="6" s="1"/>
  <c r="L70" i="6"/>
  <c r="O70" i="6" s="1"/>
  <c r="M68" i="6"/>
  <c r="N68" i="6"/>
  <c r="P68" i="6" s="1"/>
  <c r="L68" i="6"/>
  <c r="O68" i="6" s="1"/>
  <c r="M66" i="6"/>
  <c r="N66" i="6"/>
  <c r="P66" i="6" s="1"/>
  <c r="L66" i="6"/>
  <c r="O66" i="6" s="1"/>
  <c r="M64" i="6"/>
  <c r="N64" i="6"/>
  <c r="P64" i="6" s="1"/>
  <c r="L64" i="6"/>
  <c r="O64" i="6" s="1"/>
  <c r="M62" i="6"/>
  <c r="N62" i="6"/>
  <c r="P62" i="6" s="1"/>
  <c r="L62" i="6"/>
  <c r="O62" i="6" s="1"/>
  <c r="M60" i="6"/>
  <c r="N60" i="6"/>
  <c r="P60" i="6" s="1"/>
  <c r="L60" i="6"/>
  <c r="O60" i="6" s="1"/>
  <c r="M58" i="6"/>
  <c r="N58" i="6"/>
  <c r="P58" i="6" s="1"/>
  <c r="L58" i="6"/>
  <c r="O58" i="6" s="1"/>
  <c r="M56" i="6"/>
  <c r="N56" i="6"/>
  <c r="P56" i="6" s="1"/>
  <c r="L56" i="6"/>
  <c r="O56" i="6" s="1"/>
  <c r="M54" i="6"/>
  <c r="N54" i="6"/>
  <c r="P54" i="6" s="1"/>
  <c r="L54" i="6"/>
  <c r="O54" i="6" s="1"/>
  <c r="M52" i="6"/>
  <c r="N52" i="6"/>
  <c r="P52" i="6" s="1"/>
  <c r="L52" i="6"/>
  <c r="O52" i="6" s="1"/>
  <c r="M50" i="6"/>
  <c r="N50" i="6"/>
  <c r="P50" i="6" s="1"/>
  <c r="L50" i="6"/>
  <c r="O50" i="6" s="1"/>
  <c r="M48" i="6"/>
  <c r="N48" i="6"/>
  <c r="P48" i="6" s="1"/>
  <c r="L48" i="6"/>
  <c r="O48" i="6" s="1"/>
  <c r="M46" i="6"/>
  <c r="N46" i="6"/>
  <c r="P46" i="6" s="1"/>
  <c r="L46" i="6"/>
  <c r="O46" i="6" s="1"/>
  <c r="M44" i="6"/>
  <c r="N44" i="6"/>
  <c r="P44" i="6" s="1"/>
  <c r="L44" i="6"/>
  <c r="O44" i="6" s="1"/>
  <c r="M42" i="6"/>
  <c r="N42" i="6"/>
  <c r="P42" i="6" s="1"/>
  <c r="L42" i="6"/>
  <c r="O42" i="6" s="1"/>
  <c r="M40" i="6"/>
  <c r="N40" i="6"/>
  <c r="P40" i="6" s="1"/>
  <c r="L40" i="6"/>
  <c r="O40" i="6" s="1"/>
  <c r="M38" i="6"/>
  <c r="N38" i="6"/>
  <c r="P38" i="6" s="1"/>
  <c r="L38" i="6"/>
  <c r="O38" i="6" s="1"/>
  <c r="M36" i="6"/>
  <c r="N36" i="6"/>
  <c r="P36" i="6" s="1"/>
  <c r="L36" i="6"/>
  <c r="O36" i="6" s="1"/>
  <c r="M34" i="6"/>
  <c r="N34" i="6"/>
  <c r="P34" i="6" s="1"/>
  <c r="L34" i="6"/>
  <c r="O34" i="6" s="1"/>
  <c r="M32" i="6"/>
  <c r="N32" i="6"/>
  <c r="P32" i="6" s="1"/>
  <c r="L32" i="6"/>
  <c r="O32" i="6" s="1"/>
  <c r="M30" i="6"/>
  <c r="N30" i="6"/>
  <c r="P30" i="6" s="1"/>
  <c r="L30" i="6"/>
  <c r="O30" i="6" s="1"/>
  <c r="M28" i="6"/>
  <c r="N28" i="6"/>
  <c r="P28" i="6" s="1"/>
  <c r="L28" i="6"/>
  <c r="O28" i="6" s="1"/>
  <c r="M26" i="6"/>
  <c r="N26" i="6"/>
  <c r="P26" i="6" s="1"/>
  <c r="L26" i="6"/>
  <c r="O26" i="6" s="1"/>
  <c r="M24" i="6"/>
  <c r="N24" i="6"/>
  <c r="P24" i="6" s="1"/>
  <c r="L24" i="6"/>
  <c r="O24" i="6" s="1"/>
  <c r="M22" i="6"/>
  <c r="N22" i="6"/>
  <c r="P22" i="6" s="1"/>
  <c r="L22" i="6"/>
  <c r="O22" i="6" s="1"/>
  <c r="M20" i="6"/>
  <c r="N20" i="6"/>
  <c r="P20" i="6" s="1"/>
  <c r="L20" i="6"/>
  <c r="O20" i="6" s="1"/>
  <c r="M18" i="6"/>
  <c r="N18" i="6"/>
  <c r="P18" i="6" s="1"/>
  <c r="L18" i="6"/>
  <c r="O18" i="6" s="1"/>
  <c r="O77" i="6" l="1"/>
  <c r="C18" i="3" l="1"/>
  <c r="C19" i="3" l="1"/>
  <c r="Q18" i="6"/>
  <c r="R18" i="6"/>
  <c r="U18" i="6" s="1"/>
  <c r="V18" i="6" s="1"/>
  <c r="C20" i="3" l="1"/>
  <c r="R19" i="6"/>
  <c r="U19" i="6" s="1"/>
  <c r="V19" i="6" s="1"/>
  <c r="Q19" i="6"/>
  <c r="C21" i="3" l="1"/>
  <c r="Q20" i="6"/>
  <c r="R20" i="6"/>
  <c r="U20" i="6" s="1"/>
  <c r="V20" i="6" s="1"/>
  <c r="R21" i="6" l="1"/>
  <c r="U21" i="6" s="1"/>
  <c r="V21" i="6" s="1"/>
  <c r="Q21" i="6"/>
  <c r="C22" i="3"/>
  <c r="Q22" i="6" l="1"/>
  <c r="R22" i="6"/>
  <c r="U22" i="6" s="1"/>
  <c r="V22" i="6" s="1"/>
  <c r="C23" i="3"/>
  <c r="R23" i="6" l="1"/>
  <c r="U23" i="6" s="1"/>
  <c r="V23" i="6" s="1"/>
  <c r="Q23" i="6"/>
  <c r="C24" i="3"/>
  <c r="C25" i="3" l="1"/>
  <c r="Q24" i="6"/>
  <c r="R24" i="6"/>
  <c r="U24" i="6" s="1"/>
  <c r="V24" i="6" s="1"/>
  <c r="C26" i="3" l="1"/>
  <c r="R25" i="6"/>
  <c r="U25" i="6" s="1"/>
  <c r="V25" i="6" s="1"/>
  <c r="Q25" i="6"/>
  <c r="C27" i="3" l="1"/>
  <c r="Q26" i="6"/>
  <c r="R26" i="6"/>
  <c r="U26" i="6" s="1"/>
  <c r="V26" i="6" s="1"/>
  <c r="C28" i="3" l="1"/>
  <c r="R27" i="6"/>
  <c r="U27" i="6" s="1"/>
  <c r="V27" i="6" s="1"/>
  <c r="Q27" i="6"/>
  <c r="C29" i="3" l="1"/>
  <c r="Q28" i="6"/>
  <c r="R28" i="6"/>
  <c r="U28" i="6" s="1"/>
  <c r="V28" i="6" s="1"/>
  <c r="C30" i="3" l="1"/>
  <c r="Q29" i="6"/>
  <c r="R29" i="6"/>
  <c r="U29" i="6" s="1"/>
  <c r="V29" i="6" s="1"/>
  <c r="C31" i="3" l="1"/>
  <c r="Q30" i="6"/>
  <c r="R30" i="6"/>
  <c r="U30" i="6" s="1"/>
  <c r="V30" i="6" s="1"/>
  <c r="C32" i="3" l="1"/>
  <c r="Q31" i="6"/>
  <c r="R31" i="6"/>
  <c r="U31" i="6" s="1"/>
  <c r="V31" i="6" s="1"/>
  <c r="C33" i="3" l="1"/>
  <c r="Q32" i="6"/>
  <c r="R32" i="6"/>
  <c r="U32" i="6" s="1"/>
  <c r="V32" i="6" s="1"/>
  <c r="C34" i="3" l="1"/>
  <c r="Q33" i="6"/>
  <c r="R33" i="6"/>
  <c r="U33" i="6" s="1"/>
  <c r="V33" i="6" s="1"/>
  <c r="C35" i="3" l="1"/>
  <c r="Q34" i="6"/>
  <c r="R34" i="6"/>
  <c r="U34" i="6" s="1"/>
  <c r="V34" i="6" s="1"/>
  <c r="C36" i="3" l="1"/>
  <c r="Q35" i="6"/>
  <c r="R35" i="6"/>
  <c r="U35" i="6" s="1"/>
  <c r="V35" i="6" s="1"/>
  <c r="C37" i="3" l="1"/>
  <c r="Q36" i="6"/>
  <c r="R36" i="6"/>
  <c r="U36" i="6" s="1"/>
  <c r="V36" i="6" s="1"/>
  <c r="C38" i="3" l="1"/>
  <c r="Q37" i="6"/>
  <c r="R37" i="6"/>
  <c r="U37" i="6" s="1"/>
  <c r="V37" i="6" s="1"/>
  <c r="C39" i="3" l="1"/>
  <c r="Q38" i="6"/>
  <c r="R38" i="6"/>
  <c r="U38" i="6" s="1"/>
  <c r="V38" i="6" s="1"/>
  <c r="C40" i="3" l="1"/>
  <c r="Q39" i="6"/>
  <c r="R39" i="6"/>
  <c r="U39" i="6" s="1"/>
  <c r="V39" i="6" s="1"/>
  <c r="C41" i="3" l="1"/>
  <c r="Q40" i="6"/>
  <c r="R40" i="6"/>
  <c r="U40" i="6" s="1"/>
  <c r="V40" i="6" s="1"/>
  <c r="C42" i="3" l="1"/>
  <c r="Q41" i="6"/>
  <c r="R41" i="6"/>
  <c r="U41" i="6" s="1"/>
  <c r="V41" i="6" s="1"/>
  <c r="C43" i="3" l="1"/>
  <c r="Q42" i="6"/>
  <c r="R42" i="6"/>
  <c r="U42" i="6" s="1"/>
  <c r="V42" i="6" s="1"/>
  <c r="C44" i="3" l="1"/>
  <c r="Q43" i="6"/>
  <c r="R43" i="6"/>
  <c r="U43" i="6" s="1"/>
  <c r="V43" i="6" s="1"/>
  <c r="C45" i="3" l="1"/>
  <c r="Q44" i="6"/>
  <c r="R44" i="6"/>
  <c r="U44" i="6" s="1"/>
  <c r="V44" i="6" s="1"/>
  <c r="C46" i="3" l="1"/>
  <c r="Q45" i="6"/>
  <c r="R45" i="6"/>
  <c r="U45" i="6" s="1"/>
  <c r="V45" i="6" s="1"/>
  <c r="C47" i="3" l="1"/>
  <c r="Q46" i="6"/>
  <c r="R46" i="6"/>
  <c r="U46" i="6" s="1"/>
  <c r="V46" i="6" s="1"/>
  <c r="C48" i="3" l="1"/>
  <c r="Q47" i="6"/>
  <c r="R47" i="6"/>
  <c r="U47" i="6" s="1"/>
  <c r="V47" i="6" s="1"/>
  <c r="C49" i="3" l="1"/>
  <c r="Q48" i="6"/>
  <c r="R48" i="6"/>
  <c r="U48" i="6" s="1"/>
  <c r="V48" i="6" s="1"/>
  <c r="C50" i="3" l="1"/>
  <c r="Q49" i="6"/>
  <c r="R49" i="6"/>
  <c r="U49" i="6" s="1"/>
  <c r="V49" i="6" s="1"/>
  <c r="C51" i="3" l="1"/>
  <c r="Q50" i="6"/>
  <c r="R50" i="6"/>
  <c r="U50" i="6" s="1"/>
  <c r="V50" i="6" s="1"/>
  <c r="C52" i="3" l="1"/>
  <c r="Q51" i="6"/>
  <c r="R51" i="6"/>
  <c r="U51" i="6" s="1"/>
  <c r="V51" i="6" s="1"/>
  <c r="C53" i="3" l="1"/>
  <c r="Q52" i="6"/>
  <c r="R52" i="6"/>
  <c r="U52" i="6" s="1"/>
  <c r="V52" i="6" s="1"/>
  <c r="C54" i="3" l="1"/>
  <c r="Q53" i="6"/>
  <c r="R53" i="6"/>
  <c r="U53" i="6" s="1"/>
  <c r="V53" i="6" s="1"/>
  <c r="C55" i="3" l="1"/>
  <c r="Q54" i="6"/>
  <c r="R54" i="6"/>
  <c r="U54" i="6" s="1"/>
  <c r="V54" i="6" s="1"/>
  <c r="C56" i="3" l="1"/>
  <c r="Q55" i="6"/>
  <c r="R55" i="6"/>
  <c r="U55" i="6" s="1"/>
  <c r="V55" i="6" s="1"/>
  <c r="C57" i="3" l="1"/>
  <c r="Q56" i="6"/>
  <c r="R56" i="6"/>
  <c r="U56" i="6" s="1"/>
  <c r="V56" i="6" s="1"/>
  <c r="C58" i="3" l="1"/>
  <c r="Q57" i="6"/>
  <c r="R57" i="6"/>
  <c r="U57" i="6" s="1"/>
  <c r="V57" i="6" s="1"/>
  <c r="C59" i="3" l="1"/>
  <c r="Q58" i="6"/>
  <c r="R58" i="6"/>
  <c r="U58" i="6" s="1"/>
  <c r="V58" i="6" s="1"/>
  <c r="C60" i="3" l="1"/>
  <c r="Q59" i="6"/>
  <c r="R59" i="6"/>
  <c r="U59" i="6" s="1"/>
  <c r="V59" i="6" s="1"/>
  <c r="C61" i="3" l="1"/>
  <c r="Q60" i="6"/>
  <c r="R60" i="6"/>
  <c r="U60" i="6" s="1"/>
  <c r="V60" i="6" s="1"/>
  <c r="C62" i="3" l="1"/>
  <c r="Q61" i="6"/>
  <c r="R61" i="6"/>
  <c r="U61" i="6" s="1"/>
  <c r="V61" i="6" s="1"/>
  <c r="C63" i="3" l="1"/>
  <c r="Q62" i="6"/>
  <c r="R62" i="6"/>
  <c r="U62" i="6" s="1"/>
  <c r="V62" i="6" s="1"/>
  <c r="C64" i="3" l="1"/>
  <c r="Q63" i="6"/>
  <c r="R63" i="6"/>
  <c r="U63" i="6" s="1"/>
  <c r="V63" i="6" s="1"/>
  <c r="C65" i="3" l="1"/>
  <c r="Q64" i="6"/>
  <c r="R64" i="6"/>
  <c r="U64" i="6" s="1"/>
  <c r="V64" i="6" s="1"/>
  <c r="C66" i="3" l="1"/>
  <c r="Q65" i="6"/>
  <c r="R65" i="6"/>
  <c r="U65" i="6" s="1"/>
  <c r="V65" i="6" s="1"/>
  <c r="C67" i="3" l="1"/>
  <c r="Q66" i="6"/>
  <c r="R66" i="6"/>
  <c r="U66" i="6" s="1"/>
  <c r="V66" i="6" s="1"/>
  <c r="C68" i="3" l="1"/>
  <c r="Q67" i="6"/>
  <c r="R67" i="6"/>
  <c r="U67" i="6" s="1"/>
  <c r="V67" i="6" s="1"/>
  <c r="C69" i="3" l="1"/>
  <c r="Q68" i="6"/>
  <c r="R68" i="6"/>
  <c r="U68" i="6" s="1"/>
  <c r="V68" i="6" s="1"/>
  <c r="C70" i="3" l="1"/>
  <c r="Q69" i="6"/>
  <c r="R69" i="6"/>
  <c r="U69" i="6" s="1"/>
  <c r="V69" i="6" s="1"/>
  <c r="C71" i="3" l="1"/>
  <c r="Q70" i="6"/>
  <c r="R70" i="6"/>
  <c r="U70" i="6" s="1"/>
  <c r="V70" i="6" s="1"/>
  <c r="C72" i="3" l="1"/>
  <c r="Q71" i="6"/>
  <c r="R71" i="6"/>
  <c r="U71" i="6" s="1"/>
  <c r="V71" i="6" s="1"/>
  <c r="C73" i="3" l="1"/>
  <c r="Q72" i="6"/>
  <c r="R72" i="6"/>
  <c r="U72" i="6" s="1"/>
  <c r="V72" i="6" s="1"/>
  <c r="C74" i="3" l="1"/>
  <c r="Q73" i="6"/>
  <c r="R73" i="6"/>
  <c r="U73" i="6" s="1"/>
  <c r="V73" i="6" s="1"/>
  <c r="C75" i="3" l="1"/>
  <c r="Q74" i="6"/>
  <c r="R74" i="6"/>
  <c r="U74" i="6" s="1"/>
  <c r="V74" i="6" s="1"/>
  <c r="C76" i="3" l="1"/>
  <c r="Q75" i="6"/>
  <c r="R75" i="6"/>
  <c r="U75" i="6" s="1"/>
  <c r="V75" i="6" s="1"/>
  <c r="C77" i="3" l="1"/>
  <c r="K34" i="3"/>
  <c r="Q76" i="6"/>
  <c r="R76" i="6"/>
  <c r="U76" i="6" s="1"/>
  <c r="V76" i="6" s="1"/>
  <c r="C78" i="3" l="1"/>
  <c r="Q77" i="6"/>
  <c r="R77" i="6"/>
  <c r="U77" i="6" s="1"/>
  <c r="V77" i="6" s="1"/>
  <c r="Q78" i="6" l="1"/>
  <c r="R78" i="6"/>
  <c r="U78" i="6" s="1"/>
  <c r="V78" i="6" s="1"/>
  <c r="C79" i="3"/>
  <c r="Q79" i="6" l="1"/>
  <c r="R79" i="6"/>
  <c r="U79" i="6" s="1"/>
  <c r="V79" i="6" s="1"/>
  <c r="C80" i="3"/>
  <c r="Q80" i="6" l="1"/>
  <c r="R80" i="6"/>
  <c r="U80" i="6" s="1"/>
  <c r="V80" i="6" s="1"/>
  <c r="C81" i="3"/>
  <c r="Q81" i="6" l="1"/>
  <c r="R81" i="6"/>
  <c r="U81" i="6" s="1"/>
  <c r="V81" i="6" s="1"/>
  <c r="C82" i="3"/>
  <c r="Q82" i="6" l="1"/>
  <c r="R82" i="6"/>
  <c r="U82" i="6" s="1"/>
  <c r="V82" i="6" s="1"/>
  <c r="C83" i="3"/>
  <c r="Q83" i="6" l="1"/>
  <c r="R83" i="6"/>
  <c r="U83" i="6" s="1"/>
  <c r="V83" i="6" s="1"/>
  <c r="C84" i="3"/>
  <c r="Q84" i="6" l="1"/>
  <c r="R84" i="6"/>
  <c r="U84" i="6" s="1"/>
  <c r="V84" i="6" s="1"/>
  <c r="C85" i="3"/>
  <c r="Q85" i="6" l="1"/>
  <c r="R85" i="6"/>
  <c r="U85" i="6" s="1"/>
  <c r="V85" i="6" s="1"/>
  <c r="C86" i="3"/>
  <c r="Q86" i="6" l="1"/>
  <c r="R86" i="6"/>
  <c r="U86" i="6" s="1"/>
  <c r="V86" i="6" s="1"/>
  <c r="C87" i="3"/>
  <c r="Q87" i="6" l="1"/>
  <c r="R87" i="6"/>
  <c r="U87" i="6" s="1"/>
  <c r="V87" i="6" s="1"/>
  <c r="C88" i="3"/>
  <c r="Q88" i="6" l="1"/>
  <c r="R88" i="6"/>
  <c r="U88" i="6" s="1"/>
  <c r="V88" i="6" s="1"/>
  <c r="C89" i="3"/>
  <c r="Q89" i="6" l="1"/>
  <c r="R89" i="6"/>
  <c r="U89" i="6" s="1"/>
  <c r="V89" i="6" s="1"/>
  <c r="C90" i="3"/>
  <c r="Q90" i="6" l="1"/>
  <c r="R90" i="6"/>
  <c r="U90" i="6" s="1"/>
  <c r="V90" i="6" s="1"/>
  <c r="C91" i="3"/>
  <c r="Q91" i="6" l="1"/>
  <c r="R91" i="6"/>
  <c r="U91" i="6" s="1"/>
  <c r="V91" i="6" s="1"/>
  <c r="C92" i="3"/>
  <c r="Q92" i="6" l="1"/>
  <c r="R92" i="6"/>
  <c r="U92" i="6" s="1"/>
  <c r="V92" i="6" s="1"/>
  <c r="C93" i="3"/>
  <c r="Q93" i="6" l="1"/>
  <c r="R93" i="6"/>
  <c r="U93" i="6" s="1"/>
  <c r="V93" i="6" s="1"/>
  <c r="C94" i="3"/>
  <c r="Q94" i="6" l="1"/>
  <c r="R94" i="6"/>
  <c r="U94" i="6" s="1"/>
  <c r="V94" i="6" s="1"/>
  <c r="C95" i="3"/>
  <c r="C96" i="3" l="1"/>
  <c r="Q95" i="6"/>
  <c r="R95" i="6"/>
  <c r="U95" i="6" s="1"/>
  <c r="V95" i="6" s="1"/>
  <c r="Q96" i="6" l="1"/>
  <c r="R96" i="6"/>
  <c r="U96" i="6" s="1"/>
  <c r="V96" i="6" s="1"/>
  <c r="C97" i="3"/>
  <c r="Q97" i="6" l="1"/>
  <c r="R97" i="6"/>
  <c r="U97" i="6" s="1"/>
  <c r="V97" i="6" s="1"/>
  <c r="C98" i="3"/>
  <c r="C99" i="3" l="1"/>
  <c r="Q98" i="6"/>
  <c r="R98" i="6"/>
  <c r="U98" i="6" s="1"/>
  <c r="V98" i="6" s="1"/>
  <c r="Q99" i="6" l="1"/>
  <c r="R99" i="6"/>
  <c r="U99" i="6" s="1"/>
  <c r="V99" i="6" s="1"/>
  <c r="C100" i="3"/>
  <c r="Q100" i="6" l="1"/>
  <c r="R100" i="6"/>
  <c r="U100" i="6" s="1"/>
  <c r="V100" i="6" s="1"/>
  <c r="C101" i="3"/>
  <c r="Q101" i="6" l="1"/>
  <c r="R101" i="6"/>
  <c r="U101" i="6" s="1"/>
  <c r="V101" i="6" s="1"/>
  <c r="C102" i="3"/>
  <c r="Q102" i="6" l="1"/>
  <c r="R102" i="6"/>
  <c r="U102" i="6" s="1"/>
  <c r="V102" i="6" s="1"/>
  <c r="C103" i="3"/>
  <c r="Q103" i="6" l="1"/>
  <c r="R103" i="6"/>
  <c r="U103" i="6" s="1"/>
  <c r="V103" i="6" s="1"/>
  <c r="C104" i="3"/>
  <c r="Q104" i="6" l="1"/>
  <c r="R104" i="6"/>
  <c r="U104" i="6" s="1"/>
  <c r="V104" i="6" s="1"/>
  <c r="C105" i="3"/>
  <c r="Q105" i="6" l="1"/>
  <c r="R105" i="6"/>
  <c r="U105" i="6" s="1"/>
  <c r="V105" i="6" s="1"/>
  <c r="C106" i="3"/>
  <c r="Q106" i="6" l="1"/>
  <c r="R106" i="6"/>
  <c r="U106" i="6" s="1"/>
  <c r="V106" i="6" s="1"/>
  <c r="C107" i="3"/>
  <c r="Q107" i="6" l="1"/>
  <c r="R107" i="6"/>
  <c r="U107" i="6" s="1"/>
  <c r="V107" i="6" s="1"/>
  <c r="C108" i="3"/>
  <c r="Q108" i="6" l="1"/>
  <c r="R108" i="6"/>
  <c r="U108" i="6" s="1"/>
  <c r="V108" i="6" s="1"/>
  <c r="C109" i="3"/>
  <c r="Q109" i="6" l="1"/>
  <c r="R109" i="6"/>
  <c r="U109" i="6" s="1"/>
  <c r="V109" i="6" s="1"/>
  <c r="C110" i="3"/>
  <c r="Q110" i="6" l="1"/>
  <c r="R110" i="6"/>
  <c r="U110" i="6" s="1"/>
  <c r="V110" i="6" s="1"/>
  <c r="C111" i="3"/>
  <c r="Q111" i="6" l="1"/>
  <c r="R111" i="6"/>
  <c r="U111" i="6" s="1"/>
  <c r="V111" i="6" s="1"/>
  <c r="C112" i="3"/>
  <c r="Q112" i="6" l="1"/>
  <c r="R112" i="6"/>
  <c r="U112" i="6" s="1"/>
  <c r="V112" i="6" s="1"/>
  <c r="C113" i="3"/>
  <c r="Q113" i="6" l="1"/>
  <c r="R113" i="6"/>
  <c r="U113" i="6" s="1"/>
  <c r="V113" i="6" s="1"/>
  <c r="C114" i="3"/>
  <c r="Q114" i="6" l="1"/>
  <c r="R114" i="6"/>
  <c r="U114" i="6" s="1"/>
  <c r="V114" i="6" s="1"/>
  <c r="C115" i="3"/>
  <c r="C116" i="3" l="1"/>
  <c r="Q115" i="6"/>
  <c r="R115" i="6"/>
  <c r="U115" i="6" s="1"/>
  <c r="V115" i="6" s="1"/>
  <c r="C117" i="3" l="1"/>
  <c r="R116" i="6"/>
  <c r="U116" i="6" s="1"/>
  <c r="V116" i="6" s="1"/>
  <c r="Q116" i="6"/>
  <c r="C118" i="3" l="1"/>
  <c r="R117" i="6"/>
  <c r="U117" i="6" s="1"/>
  <c r="V117" i="6" s="1"/>
  <c r="Q117" i="6"/>
  <c r="C119" i="3" l="1"/>
  <c r="R118" i="6"/>
  <c r="U118" i="6" s="1"/>
  <c r="V118" i="6" s="1"/>
  <c r="Q118" i="6"/>
  <c r="C120" i="3" l="1"/>
  <c r="R119" i="6"/>
  <c r="U119" i="6" s="1"/>
  <c r="V119" i="6" s="1"/>
  <c r="Q119" i="6"/>
  <c r="C121" i="3" l="1"/>
  <c r="R120" i="6"/>
  <c r="U120" i="6" s="1"/>
  <c r="V120" i="6" s="1"/>
  <c r="Q120" i="6"/>
  <c r="C122" i="3" l="1"/>
  <c r="R121" i="6"/>
  <c r="U121" i="6" s="1"/>
  <c r="V121" i="6" s="1"/>
  <c r="Q121" i="6"/>
  <c r="C123" i="3" l="1"/>
  <c r="R122" i="6"/>
  <c r="U122" i="6" s="1"/>
  <c r="V122" i="6" s="1"/>
  <c r="Q122" i="6"/>
  <c r="C124" i="3" l="1"/>
  <c r="R123" i="6"/>
  <c r="U123" i="6" s="1"/>
  <c r="V123" i="6" s="1"/>
  <c r="Q123" i="6"/>
  <c r="C125" i="3" l="1"/>
  <c r="R124" i="6"/>
  <c r="U124" i="6" s="1"/>
  <c r="V124" i="6" s="1"/>
  <c r="Q124" i="6"/>
  <c r="C126" i="3" l="1"/>
  <c r="R125" i="6"/>
  <c r="U125" i="6" s="1"/>
  <c r="V125" i="6" s="1"/>
  <c r="Q125" i="6"/>
  <c r="C127" i="3" l="1"/>
  <c r="R126" i="6"/>
  <c r="U126" i="6" s="1"/>
  <c r="V126" i="6" s="1"/>
  <c r="Q126" i="6"/>
  <c r="C128" i="3" l="1"/>
  <c r="R127" i="6"/>
  <c r="U127" i="6" s="1"/>
  <c r="V127" i="6" s="1"/>
  <c r="Q127" i="6"/>
  <c r="C129" i="3" l="1"/>
  <c r="R128" i="6"/>
  <c r="U128" i="6" s="1"/>
  <c r="V128" i="6" s="1"/>
  <c r="Q128" i="6"/>
  <c r="C130" i="3" l="1"/>
  <c r="R129" i="6"/>
  <c r="U129" i="6" s="1"/>
  <c r="V129" i="6" s="1"/>
  <c r="Q129" i="6"/>
  <c r="C131" i="3" l="1"/>
  <c r="R130" i="6"/>
  <c r="U130" i="6" s="1"/>
  <c r="V130" i="6" s="1"/>
  <c r="Q130" i="6"/>
  <c r="C132" i="3" l="1"/>
  <c r="R131" i="6"/>
  <c r="U131" i="6" s="1"/>
  <c r="V131" i="6" s="1"/>
  <c r="Q131" i="6"/>
  <c r="C133" i="3" l="1"/>
  <c r="R132" i="6"/>
  <c r="U132" i="6" s="1"/>
  <c r="V132" i="6" s="1"/>
  <c r="Q132" i="6"/>
  <c r="C134" i="3" l="1"/>
  <c r="R133" i="6"/>
  <c r="U133" i="6" s="1"/>
  <c r="V133" i="6" s="1"/>
  <c r="Q133" i="6"/>
  <c r="C135" i="3" l="1"/>
  <c r="R134" i="6"/>
  <c r="U134" i="6" s="1"/>
  <c r="V134" i="6" s="1"/>
  <c r="Q134" i="6"/>
  <c r="C136" i="3" l="1"/>
  <c r="D136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R135" i="6"/>
  <c r="U135" i="6" s="1"/>
  <c r="V135" i="6" s="1"/>
  <c r="Q135" i="6"/>
  <c r="G135" i="6"/>
  <c r="R136" i="6" l="1"/>
  <c r="U136" i="6" s="1"/>
  <c r="V136" i="6" s="1"/>
  <c r="P9" i="6" s="1"/>
  <c r="Q136" i="6"/>
  <c r="G136" i="6"/>
  <c r="H136" i="6" s="1"/>
  <c r="H30" i="3"/>
  <c r="G18" i="6"/>
  <c r="H18" i="6" s="1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H133" i="6" l="1"/>
  <c r="H131" i="6"/>
  <c r="H129" i="6"/>
  <c r="H127" i="6"/>
  <c r="H125" i="6"/>
  <c r="H123" i="6"/>
  <c r="H121" i="6"/>
  <c r="H119" i="6"/>
  <c r="H117" i="6"/>
  <c r="H115" i="6"/>
  <c r="H113" i="6"/>
  <c r="H111" i="6"/>
  <c r="H109" i="6"/>
  <c r="H107" i="6"/>
  <c r="H105" i="6"/>
  <c r="H103" i="6"/>
  <c r="H101" i="6"/>
  <c r="H99" i="6"/>
  <c r="H97" i="6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K30" i="3"/>
  <c r="M10" i="3" s="1"/>
  <c r="P10" i="6" s="1"/>
  <c r="K31" i="6" s="1"/>
  <c r="J30" i="3"/>
  <c r="L30" i="3" s="1"/>
  <c r="M11" i="3" s="1"/>
  <c r="P11" i="6" s="1"/>
  <c r="E18" i="3"/>
  <c r="F18" i="3" s="1"/>
  <c r="J18" i="6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O4" i="5"/>
  <c r="O4" i="4"/>
  <c r="M9" i="3"/>
  <c r="AO27" i="6"/>
  <c r="AP27" i="6" s="1"/>
  <c r="C18" i="6"/>
  <c r="D18" i="6"/>
  <c r="D19" i="6"/>
  <c r="C19" i="6"/>
  <c r="C20" i="6"/>
  <c r="D20" i="6"/>
  <c r="C24" i="6"/>
  <c r="D24" i="6"/>
  <c r="D25" i="6"/>
  <c r="C25" i="6"/>
  <c r="C26" i="6"/>
  <c r="D26" i="6"/>
  <c r="D27" i="6"/>
  <c r="C27" i="6"/>
  <c r="C28" i="6"/>
  <c r="D28" i="6"/>
  <c r="C29" i="6"/>
  <c r="AO25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AO24" i="6"/>
  <c r="C40" i="6"/>
  <c r="D40" i="6"/>
  <c r="C41" i="6"/>
  <c r="D41" i="6"/>
  <c r="C42" i="6"/>
  <c r="D42" i="6"/>
  <c r="AO23" i="6"/>
  <c r="C43" i="6"/>
  <c r="D43" i="6"/>
  <c r="C44" i="6"/>
  <c r="D44" i="6"/>
  <c r="C45" i="6"/>
  <c r="D45" i="6"/>
  <c r="C46" i="6"/>
  <c r="D46" i="6"/>
  <c r="C47" i="6"/>
  <c r="D47" i="6"/>
  <c r="AO22" i="6"/>
  <c r="C48" i="6"/>
  <c r="D48" i="6"/>
  <c r="C49" i="6"/>
  <c r="D49" i="6"/>
  <c r="C50" i="6"/>
  <c r="D50" i="6"/>
  <c r="C51" i="6"/>
  <c r="D51" i="6"/>
  <c r="C52" i="6"/>
  <c r="D52" i="6"/>
  <c r="C53" i="6"/>
  <c r="D53" i="6"/>
  <c r="C54" i="6"/>
  <c r="D54" i="6"/>
  <c r="C55" i="6"/>
  <c r="D55" i="6"/>
  <c r="AO21" i="6"/>
  <c r="C56" i="6"/>
  <c r="D56" i="6"/>
  <c r="C57" i="6"/>
  <c r="D57" i="6"/>
  <c r="C58" i="6"/>
  <c r="D58" i="6"/>
  <c r="C59" i="6"/>
  <c r="D59" i="6"/>
  <c r="C60" i="6"/>
  <c r="D60" i="6"/>
  <c r="C61" i="6"/>
  <c r="D61" i="6"/>
  <c r="C62" i="6"/>
  <c r="D62" i="6"/>
  <c r="C63" i="6"/>
  <c r="D63" i="6"/>
  <c r="C64" i="6"/>
  <c r="D64" i="6"/>
  <c r="AO20" i="6"/>
  <c r="H134" i="6"/>
  <c r="H132" i="6"/>
  <c r="H130" i="6"/>
  <c r="H128" i="6"/>
  <c r="H126" i="6"/>
  <c r="H124" i="6"/>
  <c r="H122" i="6"/>
  <c r="H120" i="6"/>
  <c r="H118" i="6"/>
  <c r="H116" i="6"/>
  <c r="H114" i="6"/>
  <c r="H112" i="6"/>
  <c r="H110" i="6"/>
  <c r="H108" i="6"/>
  <c r="H106" i="6"/>
  <c r="H104" i="6"/>
  <c r="H102" i="6"/>
  <c r="H100" i="6"/>
  <c r="H98" i="6"/>
  <c r="H96" i="6"/>
  <c r="H94" i="6"/>
  <c r="H92" i="6"/>
  <c r="H90" i="6"/>
  <c r="H88" i="6"/>
  <c r="H86" i="6"/>
  <c r="H84" i="6"/>
  <c r="H82" i="6"/>
  <c r="H80" i="6"/>
  <c r="H78" i="6"/>
  <c r="H76" i="6"/>
  <c r="H74" i="6"/>
  <c r="H72" i="6"/>
  <c r="H70" i="6"/>
  <c r="H68" i="6"/>
  <c r="H66" i="6"/>
  <c r="H64" i="6"/>
  <c r="H62" i="6"/>
  <c r="H60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2" i="6"/>
  <c r="H30" i="6"/>
  <c r="H28" i="6"/>
  <c r="H26" i="6"/>
  <c r="H24" i="6"/>
  <c r="H22" i="6"/>
  <c r="H20" i="6"/>
  <c r="E136" i="3"/>
  <c r="F136" i="3" s="1"/>
  <c r="J136" i="6" s="1"/>
  <c r="D21" i="6"/>
  <c r="C21" i="6"/>
  <c r="C22" i="6"/>
  <c r="AO26" i="6"/>
  <c r="D22" i="6"/>
  <c r="D23" i="6"/>
  <c r="C23" i="6"/>
  <c r="C78" i="6"/>
  <c r="D78" i="6"/>
  <c r="C80" i="6"/>
  <c r="D80" i="6"/>
  <c r="C81" i="6"/>
  <c r="D81" i="6"/>
  <c r="AO17" i="6"/>
  <c r="C82" i="6"/>
  <c r="D82" i="6"/>
  <c r="C83" i="6"/>
  <c r="D83" i="6"/>
  <c r="C84" i="6"/>
  <c r="D84" i="6"/>
  <c r="C85" i="6"/>
  <c r="D85" i="6"/>
  <c r="C86" i="6"/>
  <c r="D86" i="6"/>
  <c r="C87" i="6"/>
  <c r="D87" i="6"/>
  <c r="C88" i="6"/>
  <c r="D88" i="6"/>
  <c r="C89" i="6"/>
  <c r="D89" i="6"/>
  <c r="C90" i="6"/>
  <c r="D90" i="6"/>
  <c r="C91" i="6"/>
  <c r="D91" i="6"/>
  <c r="AO16" i="6"/>
  <c r="C92" i="6"/>
  <c r="D92" i="6"/>
  <c r="C93" i="6"/>
  <c r="D93" i="6"/>
  <c r="C94" i="6"/>
  <c r="D94" i="6"/>
  <c r="C95" i="6"/>
  <c r="D95" i="6"/>
  <c r="AO15" i="6"/>
  <c r="C96" i="6"/>
  <c r="D96" i="6"/>
  <c r="C97" i="6"/>
  <c r="D97" i="6"/>
  <c r="C98" i="6"/>
  <c r="D98" i="6"/>
  <c r="C100" i="6"/>
  <c r="D100" i="6"/>
  <c r="C101" i="6"/>
  <c r="D101" i="6"/>
  <c r="C102" i="6"/>
  <c r="D102" i="6"/>
  <c r="C103" i="6"/>
  <c r="D103" i="6"/>
  <c r="C104" i="6"/>
  <c r="D104" i="6"/>
  <c r="C105" i="6"/>
  <c r="D105" i="6"/>
  <c r="C106" i="6"/>
  <c r="D106" i="6"/>
  <c r="C107" i="6"/>
  <c r="D107" i="6"/>
  <c r="AO13" i="6"/>
  <c r="C108" i="6"/>
  <c r="D108" i="6"/>
  <c r="C109" i="6"/>
  <c r="D109" i="6"/>
  <c r="C110" i="6"/>
  <c r="D110" i="6"/>
  <c r="C112" i="6"/>
  <c r="D112" i="6"/>
  <c r="C113" i="6"/>
  <c r="D113" i="6"/>
  <c r="C114" i="6"/>
  <c r="D114" i="6"/>
  <c r="C115" i="6"/>
  <c r="D115" i="6"/>
  <c r="D134" i="6"/>
  <c r="C134" i="6"/>
  <c r="H135" i="6"/>
  <c r="C65" i="6"/>
  <c r="D65" i="6"/>
  <c r="C66" i="6"/>
  <c r="D66" i="6"/>
  <c r="C67" i="6"/>
  <c r="D67" i="6"/>
  <c r="C68" i="6"/>
  <c r="D68" i="6"/>
  <c r="AO19" i="6"/>
  <c r="AP19" i="6" s="1"/>
  <c r="C69" i="6"/>
  <c r="D69" i="6"/>
  <c r="C70" i="6"/>
  <c r="D70" i="6"/>
  <c r="C71" i="6"/>
  <c r="D71" i="6"/>
  <c r="C72" i="6"/>
  <c r="D72" i="6"/>
  <c r="C73" i="6"/>
  <c r="D73" i="6"/>
  <c r="AO18" i="6"/>
  <c r="C74" i="6"/>
  <c r="D74" i="6"/>
  <c r="C75" i="6"/>
  <c r="D75" i="6"/>
  <c r="C76" i="6"/>
  <c r="D76" i="6"/>
  <c r="C77" i="6"/>
  <c r="D77" i="6"/>
  <c r="C79" i="6"/>
  <c r="D79" i="6"/>
  <c r="C99" i="6"/>
  <c r="D99" i="6"/>
  <c r="AO14" i="6"/>
  <c r="C111" i="6"/>
  <c r="D111" i="6"/>
  <c r="D116" i="6"/>
  <c r="C116" i="6"/>
  <c r="D117" i="6"/>
  <c r="C117" i="6"/>
  <c r="AO12" i="6"/>
  <c r="D118" i="6"/>
  <c r="C118" i="6"/>
  <c r="D119" i="6"/>
  <c r="C119" i="6"/>
  <c r="D120" i="6"/>
  <c r="C120" i="6"/>
  <c r="AO11" i="6"/>
  <c r="D121" i="6"/>
  <c r="C121" i="6"/>
  <c r="D122" i="6"/>
  <c r="C122" i="6"/>
  <c r="D123" i="6"/>
  <c r="C123" i="6"/>
  <c r="D124" i="6"/>
  <c r="C124" i="6"/>
  <c r="D125" i="6"/>
  <c r="C125" i="6"/>
  <c r="AO10" i="6"/>
  <c r="D126" i="6"/>
  <c r="C126" i="6"/>
  <c r="D127" i="6"/>
  <c r="C127" i="6"/>
  <c r="D128" i="6"/>
  <c r="C128" i="6"/>
  <c r="D129" i="6"/>
  <c r="C129" i="6"/>
  <c r="D130" i="6"/>
  <c r="C130" i="6"/>
  <c r="D131" i="6"/>
  <c r="C131" i="6"/>
  <c r="D132" i="6"/>
  <c r="C132" i="6"/>
  <c r="D133" i="6"/>
  <c r="C133" i="6"/>
  <c r="AO9" i="6"/>
  <c r="D135" i="6"/>
  <c r="C135" i="6"/>
  <c r="AO8" i="6"/>
  <c r="D136" i="6"/>
  <c r="C136" i="6"/>
  <c r="AP24" i="6" l="1"/>
  <c r="K20" i="6"/>
  <c r="K28" i="6"/>
  <c r="K36" i="6"/>
  <c r="K44" i="6"/>
  <c r="K52" i="6"/>
  <c r="K60" i="6"/>
  <c r="K68" i="6"/>
  <c r="K76" i="6"/>
  <c r="K84" i="6"/>
  <c r="K92" i="6"/>
  <c r="K100" i="6"/>
  <c r="K108" i="6"/>
  <c r="K116" i="6"/>
  <c r="K124" i="6"/>
  <c r="K132" i="6"/>
  <c r="K21" i="6"/>
  <c r="K29" i="6"/>
  <c r="K39" i="6"/>
  <c r="K47" i="6"/>
  <c r="K55" i="6"/>
  <c r="K63" i="6"/>
  <c r="K71" i="6"/>
  <c r="K79" i="6"/>
  <c r="K87" i="6"/>
  <c r="K95" i="6"/>
  <c r="K103" i="6"/>
  <c r="K111" i="6"/>
  <c r="K123" i="6"/>
  <c r="K24" i="6"/>
  <c r="K32" i="6"/>
  <c r="K40" i="6"/>
  <c r="K48" i="6"/>
  <c r="K56" i="6"/>
  <c r="K64" i="6"/>
  <c r="K72" i="6"/>
  <c r="K80" i="6"/>
  <c r="K88" i="6"/>
  <c r="K96" i="6"/>
  <c r="K104" i="6"/>
  <c r="K112" i="6"/>
  <c r="K120" i="6"/>
  <c r="K128" i="6"/>
  <c r="K136" i="6"/>
  <c r="K25" i="6"/>
  <c r="K35" i="6"/>
  <c r="K43" i="6"/>
  <c r="K51" i="6"/>
  <c r="K59" i="6"/>
  <c r="K67" i="6"/>
  <c r="K75" i="6"/>
  <c r="K83" i="6"/>
  <c r="K91" i="6"/>
  <c r="K99" i="6"/>
  <c r="K107" i="6"/>
  <c r="K115" i="6"/>
  <c r="K131" i="6"/>
  <c r="K18" i="6"/>
  <c r="K22" i="6"/>
  <c r="K26" i="6"/>
  <c r="K30" i="6"/>
  <c r="K34" i="6"/>
  <c r="K38" i="6"/>
  <c r="K42" i="6"/>
  <c r="K46" i="6"/>
  <c r="K50" i="6"/>
  <c r="K54" i="6"/>
  <c r="K58" i="6"/>
  <c r="K62" i="6"/>
  <c r="K66" i="6"/>
  <c r="K70" i="6"/>
  <c r="K74" i="6"/>
  <c r="K78" i="6"/>
  <c r="K82" i="6"/>
  <c r="K86" i="6"/>
  <c r="K90" i="6"/>
  <c r="K94" i="6"/>
  <c r="K98" i="6"/>
  <c r="K102" i="6"/>
  <c r="K106" i="6"/>
  <c r="K110" i="6"/>
  <c r="K114" i="6"/>
  <c r="K118" i="6"/>
  <c r="K122" i="6"/>
  <c r="K126" i="6"/>
  <c r="K130" i="6"/>
  <c r="K134" i="6"/>
  <c r="K19" i="6"/>
  <c r="K23" i="6"/>
  <c r="K27" i="6"/>
  <c r="K33" i="6"/>
  <c r="K37" i="6"/>
  <c r="K41" i="6"/>
  <c r="K45" i="6"/>
  <c r="K49" i="6"/>
  <c r="K53" i="6"/>
  <c r="K57" i="6"/>
  <c r="K61" i="6"/>
  <c r="K65" i="6"/>
  <c r="K69" i="6"/>
  <c r="K73" i="6"/>
  <c r="K77" i="6"/>
  <c r="K81" i="6"/>
  <c r="K85" i="6"/>
  <c r="K89" i="6"/>
  <c r="K93" i="6"/>
  <c r="K97" i="6"/>
  <c r="K101" i="6"/>
  <c r="K105" i="6"/>
  <c r="K109" i="6"/>
  <c r="K113" i="6"/>
  <c r="K119" i="6"/>
  <c r="K127" i="6"/>
  <c r="K135" i="6"/>
  <c r="S136" i="6"/>
  <c r="W136" i="6" s="1"/>
  <c r="AP9" i="6"/>
  <c r="AP11" i="6"/>
  <c r="AP14" i="6"/>
  <c r="AP16" i="6"/>
  <c r="AP20" i="6"/>
  <c r="AP22" i="6"/>
  <c r="AP25" i="6"/>
  <c r="F134" i="3"/>
  <c r="J134" i="6" s="1"/>
  <c r="F132" i="3"/>
  <c r="J132" i="6" s="1"/>
  <c r="F130" i="3"/>
  <c r="J130" i="6" s="1"/>
  <c r="F128" i="3"/>
  <c r="J128" i="6" s="1"/>
  <c r="F126" i="3"/>
  <c r="J126" i="6" s="1"/>
  <c r="F124" i="3"/>
  <c r="J124" i="6" s="1"/>
  <c r="F122" i="3"/>
  <c r="J122" i="6" s="1"/>
  <c r="F120" i="3"/>
  <c r="J120" i="6" s="1"/>
  <c r="F118" i="3"/>
  <c r="J118" i="6" s="1"/>
  <c r="F116" i="3"/>
  <c r="J116" i="6" s="1"/>
  <c r="F114" i="3"/>
  <c r="J114" i="6" s="1"/>
  <c r="F112" i="3"/>
  <c r="J112" i="6" s="1"/>
  <c r="F110" i="3"/>
  <c r="J110" i="6" s="1"/>
  <c r="F108" i="3"/>
  <c r="J108" i="6" s="1"/>
  <c r="F106" i="3"/>
  <c r="J106" i="6" s="1"/>
  <c r="F104" i="3"/>
  <c r="J104" i="6" s="1"/>
  <c r="F102" i="3"/>
  <c r="J102" i="6" s="1"/>
  <c r="F100" i="3"/>
  <c r="J100" i="6" s="1"/>
  <c r="F98" i="3"/>
  <c r="J98" i="6" s="1"/>
  <c r="F96" i="3"/>
  <c r="J96" i="6" s="1"/>
  <c r="F94" i="3"/>
  <c r="J94" i="6" s="1"/>
  <c r="F92" i="3"/>
  <c r="J92" i="6" s="1"/>
  <c r="F90" i="3"/>
  <c r="J90" i="6" s="1"/>
  <c r="F88" i="3"/>
  <c r="J88" i="6" s="1"/>
  <c r="F86" i="3"/>
  <c r="J86" i="6" s="1"/>
  <c r="F84" i="3"/>
  <c r="J84" i="6" s="1"/>
  <c r="F82" i="3"/>
  <c r="J82" i="6" s="1"/>
  <c r="F80" i="3"/>
  <c r="J80" i="6" s="1"/>
  <c r="F78" i="3"/>
  <c r="J78" i="6" s="1"/>
  <c r="F76" i="3"/>
  <c r="J76" i="6" s="1"/>
  <c r="F74" i="3"/>
  <c r="J74" i="6" s="1"/>
  <c r="F72" i="3"/>
  <c r="J72" i="6" s="1"/>
  <c r="F70" i="3"/>
  <c r="J70" i="6" s="1"/>
  <c r="F68" i="3"/>
  <c r="J68" i="6" s="1"/>
  <c r="F66" i="3"/>
  <c r="J66" i="6" s="1"/>
  <c r="F64" i="3"/>
  <c r="J64" i="6" s="1"/>
  <c r="F62" i="3"/>
  <c r="J62" i="6" s="1"/>
  <c r="F60" i="3"/>
  <c r="J60" i="6" s="1"/>
  <c r="F58" i="3"/>
  <c r="J58" i="6" s="1"/>
  <c r="F56" i="3"/>
  <c r="J56" i="6" s="1"/>
  <c r="F54" i="3"/>
  <c r="J54" i="6" s="1"/>
  <c r="F52" i="3"/>
  <c r="J52" i="6" s="1"/>
  <c r="F50" i="3"/>
  <c r="J50" i="6" s="1"/>
  <c r="F48" i="3"/>
  <c r="J48" i="6" s="1"/>
  <c r="F46" i="3"/>
  <c r="J46" i="6" s="1"/>
  <c r="F44" i="3"/>
  <c r="J44" i="6" s="1"/>
  <c r="F42" i="3"/>
  <c r="J42" i="6" s="1"/>
  <c r="F40" i="3"/>
  <c r="J40" i="6" s="1"/>
  <c r="F38" i="3"/>
  <c r="J38" i="6" s="1"/>
  <c r="F36" i="3"/>
  <c r="J36" i="6" s="1"/>
  <c r="F34" i="3"/>
  <c r="J34" i="6" s="1"/>
  <c r="F32" i="3"/>
  <c r="J32" i="6" s="1"/>
  <c r="F30" i="3"/>
  <c r="J30" i="6" s="1"/>
  <c r="F28" i="3"/>
  <c r="J28" i="6" s="1"/>
  <c r="F26" i="3"/>
  <c r="J26" i="6" s="1"/>
  <c r="F24" i="3"/>
  <c r="J24" i="6" s="1"/>
  <c r="F22" i="3"/>
  <c r="J22" i="6" s="1"/>
  <c r="F20" i="3"/>
  <c r="J20" i="6" s="1"/>
  <c r="S129" i="6"/>
  <c r="W129" i="6" s="1"/>
  <c r="K117" i="6"/>
  <c r="K121" i="6"/>
  <c r="K125" i="6"/>
  <c r="K129" i="6"/>
  <c r="K133" i="6"/>
  <c r="AP8" i="6"/>
  <c r="AP7" i="6"/>
  <c r="S135" i="6"/>
  <c r="W135" i="6" s="1"/>
  <c r="AP10" i="6"/>
  <c r="S125" i="6"/>
  <c r="W125" i="6" s="1"/>
  <c r="S124" i="6"/>
  <c r="W124" i="6" s="1"/>
  <c r="S123" i="6"/>
  <c r="W123" i="6" s="1"/>
  <c r="S122" i="6"/>
  <c r="W122" i="6" s="1"/>
  <c r="S121" i="6"/>
  <c r="W121" i="6" s="1"/>
  <c r="AP12" i="6"/>
  <c r="S117" i="6"/>
  <c r="W117" i="6" s="1"/>
  <c r="S116" i="6"/>
  <c r="W116" i="6" s="1"/>
  <c r="S99" i="6"/>
  <c r="W99" i="6" s="1"/>
  <c r="S79" i="6"/>
  <c r="W79" i="6" s="1"/>
  <c r="S77" i="6"/>
  <c r="W77" i="6" s="1"/>
  <c r="S76" i="6"/>
  <c r="W76" i="6" s="1"/>
  <c r="S75" i="6"/>
  <c r="W75" i="6" s="1"/>
  <c r="S74" i="6"/>
  <c r="W74" i="6" s="1"/>
  <c r="AP18" i="6"/>
  <c r="S68" i="6"/>
  <c r="W68" i="6" s="1"/>
  <c r="S67" i="6"/>
  <c r="W67" i="6" s="1"/>
  <c r="S66" i="6"/>
  <c r="W66" i="6" s="1"/>
  <c r="S65" i="6"/>
  <c r="W65" i="6" s="1"/>
  <c r="S134" i="6"/>
  <c r="W134" i="6" s="1"/>
  <c r="S107" i="6"/>
  <c r="W107" i="6" s="1"/>
  <c r="S106" i="6"/>
  <c r="W106" i="6" s="1"/>
  <c r="S105" i="6"/>
  <c r="W105" i="6" s="1"/>
  <c r="S104" i="6"/>
  <c r="W104" i="6" s="1"/>
  <c r="S103" i="6"/>
  <c r="W103" i="6" s="1"/>
  <c r="S102" i="6"/>
  <c r="W102" i="6" s="1"/>
  <c r="S101" i="6"/>
  <c r="W101" i="6" s="1"/>
  <c r="S100" i="6"/>
  <c r="W100" i="6" s="1"/>
  <c r="S98" i="6"/>
  <c r="W98" i="6" s="1"/>
  <c r="S97" i="6"/>
  <c r="W97" i="6" s="1"/>
  <c r="S96" i="6"/>
  <c r="W96" i="6" s="1"/>
  <c r="AP15" i="6"/>
  <c r="S91" i="6"/>
  <c r="W91" i="6" s="1"/>
  <c r="S90" i="6"/>
  <c r="W90" i="6" s="1"/>
  <c r="S89" i="6"/>
  <c r="W89" i="6" s="1"/>
  <c r="S88" i="6"/>
  <c r="W88" i="6" s="1"/>
  <c r="S87" i="6"/>
  <c r="W87" i="6" s="1"/>
  <c r="S86" i="6"/>
  <c r="W86" i="6" s="1"/>
  <c r="S85" i="6"/>
  <c r="W85" i="6" s="1"/>
  <c r="S84" i="6"/>
  <c r="W84" i="6" s="1"/>
  <c r="S83" i="6"/>
  <c r="W83" i="6" s="1"/>
  <c r="S82" i="6"/>
  <c r="W82" i="6" s="1"/>
  <c r="AP17" i="6"/>
  <c r="S23" i="6"/>
  <c r="W23" i="6" s="1"/>
  <c r="AP26" i="6"/>
  <c r="S64" i="6"/>
  <c r="W64" i="6" s="1"/>
  <c r="S63" i="6"/>
  <c r="W63" i="6" s="1"/>
  <c r="S62" i="6"/>
  <c r="W62" i="6" s="1"/>
  <c r="S61" i="6"/>
  <c r="W61" i="6" s="1"/>
  <c r="S60" i="6"/>
  <c r="W60" i="6" s="1"/>
  <c r="S59" i="6"/>
  <c r="W59" i="6" s="1"/>
  <c r="S58" i="6"/>
  <c r="W58" i="6" s="1"/>
  <c r="S57" i="6"/>
  <c r="W57" i="6" s="1"/>
  <c r="S56" i="6"/>
  <c r="W56" i="6" s="1"/>
  <c r="AP21" i="6"/>
  <c r="S47" i="6"/>
  <c r="W47" i="6" s="1"/>
  <c r="S46" i="6"/>
  <c r="W46" i="6" s="1"/>
  <c r="S45" i="6"/>
  <c r="W45" i="6" s="1"/>
  <c r="S44" i="6"/>
  <c r="W44" i="6" s="1"/>
  <c r="S43" i="6"/>
  <c r="W43" i="6" s="1"/>
  <c r="AP23" i="6"/>
  <c r="S39" i="6"/>
  <c r="W39" i="6" s="1"/>
  <c r="S38" i="6"/>
  <c r="W38" i="6" s="1"/>
  <c r="S37" i="6"/>
  <c r="W37" i="6" s="1"/>
  <c r="S36" i="6"/>
  <c r="W36" i="6" s="1"/>
  <c r="S35" i="6"/>
  <c r="W35" i="6" s="1"/>
  <c r="S34" i="6"/>
  <c r="W34" i="6" s="1"/>
  <c r="S33" i="6"/>
  <c r="W33" i="6" s="1"/>
  <c r="S32" i="6"/>
  <c r="W32" i="6" s="1"/>
  <c r="S31" i="6"/>
  <c r="W31" i="6" s="1"/>
  <c r="S30" i="6"/>
  <c r="W30" i="6" s="1"/>
  <c r="S29" i="6"/>
  <c r="W29" i="6" s="1"/>
  <c r="S27" i="6"/>
  <c r="W27" i="6" s="1"/>
  <c r="S25" i="6"/>
  <c r="W25" i="6" s="1"/>
  <c r="S19" i="6"/>
  <c r="W19" i="6" s="1"/>
  <c r="F135" i="3"/>
  <c r="J135" i="6" s="1"/>
  <c r="F133" i="3"/>
  <c r="J133" i="6" s="1"/>
  <c r="F131" i="3"/>
  <c r="J131" i="6" s="1"/>
  <c r="F129" i="3"/>
  <c r="J129" i="6" s="1"/>
  <c r="F127" i="3"/>
  <c r="J127" i="6" s="1"/>
  <c r="F125" i="3"/>
  <c r="J125" i="6" s="1"/>
  <c r="F123" i="3"/>
  <c r="J123" i="6" s="1"/>
  <c r="F121" i="3"/>
  <c r="J121" i="6" s="1"/>
  <c r="F119" i="3"/>
  <c r="J119" i="6" s="1"/>
  <c r="F117" i="3"/>
  <c r="J117" i="6" s="1"/>
  <c r="F115" i="3"/>
  <c r="J115" i="6" s="1"/>
  <c r="F113" i="3"/>
  <c r="J113" i="6" s="1"/>
  <c r="F111" i="3"/>
  <c r="J111" i="6" s="1"/>
  <c r="F109" i="3"/>
  <c r="J109" i="6" s="1"/>
  <c r="F107" i="3"/>
  <c r="J107" i="6" s="1"/>
  <c r="F105" i="3"/>
  <c r="J105" i="6" s="1"/>
  <c r="F103" i="3"/>
  <c r="J103" i="6" s="1"/>
  <c r="F101" i="3"/>
  <c r="J101" i="6" s="1"/>
  <c r="F99" i="3"/>
  <c r="J99" i="6" s="1"/>
  <c r="F97" i="3"/>
  <c r="J97" i="6" s="1"/>
  <c r="F95" i="3"/>
  <c r="J95" i="6" s="1"/>
  <c r="F93" i="3"/>
  <c r="J93" i="6" s="1"/>
  <c r="F91" i="3"/>
  <c r="J91" i="6" s="1"/>
  <c r="F89" i="3"/>
  <c r="J89" i="6" s="1"/>
  <c r="F87" i="3"/>
  <c r="J87" i="6" s="1"/>
  <c r="F85" i="3"/>
  <c r="J85" i="6" s="1"/>
  <c r="F83" i="3"/>
  <c r="J83" i="6" s="1"/>
  <c r="F81" i="3"/>
  <c r="J81" i="6" s="1"/>
  <c r="F79" i="3"/>
  <c r="J79" i="6" s="1"/>
  <c r="F77" i="3"/>
  <c r="J77" i="6" s="1"/>
  <c r="F75" i="3"/>
  <c r="J75" i="6" s="1"/>
  <c r="F73" i="3"/>
  <c r="J73" i="6" s="1"/>
  <c r="F71" i="3"/>
  <c r="J71" i="6" s="1"/>
  <c r="F69" i="3"/>
  <c r="J69" i="6" s="1"/>
  <c r="F67" i="3"/>
  <c r="J67" i="6" s="1"/>
  <c r="F65" i="3"/>
  <c r="J65" i="6" s="1"/>
  <c r="F63" i="3"/>
  <c r="J63" i="6" s="1"/>
  <c r="F61" i="3"/>
  <c r="J61" i="6" s="1"/>
  <c r="F59" i="3"/>
  <c r="J59" i="6" s="1"/>
  <c r="F57" i="3"/>
  <c r="J57" i="6" s="1"/>
  <c r="F55" i="3"/>
  <c r="J55" i="6" s="1"/>
  <c r="F53" i="3"/>
  <c r="J53" i="6" s="1"/>
  <c r="F51" i="3"/>
  <c r="J51" i="6" s="1"/>
  <c r="F49" i="3"/>
  <c r="J49" i="6" s="1"/>
  <c r="F47" i="3"/>
  <c r="J47" i="6" s="1"/>
  <c r="F45" i="3"/>
  <c r="J45" i="6" s="1"/>
  <c r="F43" i="3"/>
  <c r="J43" i="6" s="1"/>
  <c r="F41" i="3"/>
  <c r="J41" i="6" s="1"/>
  <c r="F39" i="3"/>
  <c r="J39" i="6" s="1"/>
  <c r="F37" i="3"/>
  <c r="J37" i="6" s="1"/>
  <c r="F35" i="3"/>
  <c r="J35" i="6" s="1"/>
  <c r="F33" i="3"/>
  <c r="J33" i="6" s="1"/>
  <c r="F31" i="3"/>
  <c r="J31" i="6" s="1"/>
  <c r="F29" i="3"/>
  <c r="J29" i="6" s="1"/>
  <c r="F27" i="3"/>
  <c r="J27" i="6" s="1"/>
  <c r="F25" i="3"/>
  <c r="J25" i="6" s="1"/>
  <c r="F23" i="3"/>
  <c r="J23" i="6" s="1"/>
  <c r="F21" i="3"/>
  <c r="J21" i="6" s="1"/>
  <c r="F19" i="3"/>
  <c r="J19" i="6" s="1"/>
  <c r="O6" i="5"/>
  <c r="O6" i="4"/>
  <c r="S133" i="6"/>
  <c r="W133" i="6" s="1"/>
  <c r="S132" i="6"/>
  <c r="W132" i="6" s="1"/>
  <c r="S131" i="6"/>
  <c r="W131" i="6" s="1"/>
  <c r="S130" i="6"/>
  <c r="W130" i="6" s="1"/>
  <c r="S128" i="6"/>
  <c r="W128" i="6" s="1"/>
  <c r="S127" i="6"/>
  <c r="W127" i="6" s="1"/>
  <c r="S126" i="6"/>
  <c r="W126" i="6" s="1"/>
  <c r="S120" i="6"/>
  <c r="W120" i="6" s="1"/>
  <c r="S119" i="6"/>
  <c r="W119" i="6" s="1"/>
  <c r="S118" i="6"/>
  <c r="W118" i="6" s="1"/>
  <c r="S111" i="6"/>
  <c r="W111" i="6" s="1"/>
  <c r="S73" i="6"/>
  <c r="W73" i="6" s="1"/>
  <c r="S72" i="6"/>
  <c r="W72" i="6" s="1"/>
  <c r="S71" i="6"/>
  <c r="W71" i="6" s="1"/>
  <c r="S70" i="6"/>
  <c r="W70" i="6" s="1"/>
  <c r="S69" i="6"/>
  <c r="W69" i="6" s="1"/>
  <c r="S115" i="6"/>
  <c r="W115" i="6" s="1"/>
  <c r="S114" i="6"/>
  <c r="W114" i="6" s="1"/>
  <c r="S113" i="6"/>
  <c r="W113" i="6" s="1"/>
  <c r="S112" i="6"/>
  <c r="W112" i="6" s="1"/>
  <c r="S110" i="6"/>
  <c r="W110" i="6" s="1"/>
  <c r="S109" i="6"/>
  <c r="W109" i="6" s="1"/>
  <c r="S108" i="6"/>
  <c r="W108" i="6" s="1"/>
  <c r="AP13" i="6"/>
  <c r="S95" i="6"/>
  <c r="W95" i="6" s="1"/>
  <c r="S94" i="6"/>
  <c r="W94" i="6" s="1"/>
  <c r="S93" i="6"/>
  <c r="W93" i="6" s="1"/>
  <c r="S92" i="6"/>
  <c r="W92" i="6" s="1"/>
  <c r="AC17" i="6"/>
  <c r="S81" i="6"/>
  <c r="W81" i="6" s="1"/>
  <c r="S80" i="6"/>
  <c r="W80" i="6" s="1"/>
  <c r="S78" i="6"/>
  <c r="W78" i="6" s="1"/>
  <c r="S22" i="6"/>
  <c r="W22" i="6" s="1"/>
  <c r="S21" i="6"/>
  <c r="W21" i="6" s="1"/>
  <c r="S55" i="6"/>
  <c r="W55" i="6" s="1"/>
  <c r="S54" i="6"/>
  <c r="W54" i="6" s="1"/>
  <c r="S53" i="6"/>
  <c r="W53" i="6" s="1"/>
  <c r="S52" i="6"/>
  <c r="W52" i="6" s="1"/>
  <c r="S51" i="6"/>
  <c r="W51" i="6" s="1"/>
  <c r="S50" i="6"/>
  <c r="W50" i="6" s="1"/>
  <c r="S49" i="6"/>
  <c r="W49" i="6" s="1"/>
  <c r="S48" i="6"/>
  <c r="W48" i="6" s="1"/>
  <c r="S42" i="6"/>
  <c r="W42" i="6" s="1"/>
  <c r="S41" i="6"/>
  <c r="W41" i="6" s="1"/>
  <c r="S40" i="6"/>
  <c r="W40" i="6" s="1"/>
  <c r="S28" i="6"/>
  <c r="W28" i="6" s="1"/>
  <c r="S26" i="6"/>
  <c r="W26" i="6" s="1"/>
  <c r="S24" i="6"/>
  <c r="W24" i="6" s="1"/>
  <c r="S20" i="6"/>
  <c r="W20" i="6" s="1"/>
  <c r="S18" i="6"/>
  <c r="W18" i="6" s="1"/>
  <c r="X18" i="6" s="1"/>
  <c r="O5" i="5"/>
  <c r="O5" i="4"/>
  <c r="X19" i="6" l="1"/>
  <c r="X20" i="6" l="1"/>
  <c r="X21" i="6" l="1"/>
  <c r="X22" i="6" l="1"/>
  <c r="X23" i="6" l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X136" i="6" l="1"/>
  <c r="T136" i="6" l="1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K3" i="4" l="1"/>
  <c r="K3" i="5"/>
  <c r="I8" i="3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<sst xmlns="http://schemas.openxmlformats.org/spreadsheetml/2006/main" count="170" uniqueCount="97">
  <si>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</si>
  <si>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</si>
  <si>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</si>
  <si>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</si>
  <si>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</si>
  <si>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</si>
  <si>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</si>
  <si>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4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</si>
  <si>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</si>
  <si>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</si>
  <si>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</si>
  <si>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</si>
  <si>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</si>
  <si>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</si>
  <si>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</si>
  <si>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</si>
  <si>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</si>
  <si>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</si>
  <si>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</si>
  <si>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</si>
  <si>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</si>
  <si>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</si>
  <si>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</si>
  <si>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</si>
  <si>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Grain Density, grams/cc: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</si>
  <si>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</si>
  <si>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</si>
  <si>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</si>
  <si>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</si>
  <si>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</si>
  <si>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</si>
  <si>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</si>
  <si>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Laboratory Contact Angle</t>
  </si>
  <si>
    <t>intrusion</t>
  </si>
  <si>
    <t>Saturation</t>
  </si>
  <si>
    <t>O-W</t>
  </si>
  <si>
    <t>cc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</si>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</sst>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?0.0000"/>
    <numFmt numFmtId="198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i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2">
    <xf numFmtId="0" fontId="0" fillId="0" borderId="0" xfId="0"/>
    <xf numFmtId="0" fontId="0" fillId="0" borderId="0" xfId="3" applyFont="1" applyBorder="1"/>
    <xf numFmtId="183" fontId="0" fillId="0" borderId="0" xfId="0" applyNumberFormat="1" applyAlignment="1">
      <alignment horizontal="center"/>
    </xf>
    <xf numFmtId="192" fontId="0" fillId="0" borderId="0" xfId="3" applyNumberFormat="1" applyFont="1" applyBorder="1" applyAlignment="1" applyProtection="1">
      <alignment horizontal="center"/>
    </xf>
    <xf numFmtId="194" fontId="0" fillId="0" borderId="0" xfId="3" applyNumberFormat="1" applyFont="1" applyAlignment="1" applyProtection="1">
      <alignment horizontal="center"/>
    </xf>
    <xf numFmtId="171" fontId="0" fillId="0" borderId="0" xfId="3" applyNumberFormat="1" applyFont="1" applyAlignment="1" applyProtection="1">
      <alignment horizontal="center"/>
    </xf>
    <xf numFmtId="184" fontId="0" fillId="0" borderId="0" xfId="0" applyNumberFormat="1" applyBorder="1" applyAlignment="1">
      <alignment horizontal="center"/>
    </xf>
    <xf numFmtId="0" fontId="0" fillId="0" borderId="4" xfId="3" applyFont="1" applyBorder="1"/>
    <xf numFmtId="169" fontId="2" fillId="0" borderId="5" xfId="3" applyNumberFormat="1" applyFont="1" applyBorder="1" applyProtection="1">
      <protection locked="0"/>
    </xf>
    <xf numFmtId="0" fontId="0" fillId="0" borderId="7" xfId="3" applyNumberFormat="1" applyFont="1" applyBorder="1" applyAlignment="1" applyProtection="1">
      <alignment horizontal="center"/>
    </xf>
    <xf numFmtId="169" fontId="2" fillId="0" borderId="8" xfId="3" applyNumberFormat="1" applyFont="1" applyBorder="1" applyProtection="1">
      <protection locked="0"/>
    </xf>
    <xf numFmtId="0" fontId="0" fillId="0" borderId="0" xfId="3" applyFont="1" applyAlignment="1" applyProtection="1">
      <alignment horizontal="right"/>
    </xf>
    <xf numFmtId="0" fontId="0" fillId="0" borderId="2" xfId="3" applyFont="1" applyBorder="1" applyProtection="1"/>
    <xf numFmtId="0" fontId="0" fillId="0" borderId="0" xfId="3" applyFont="1" applyBorder="1" applyProtection="1"/>
    <xf numFmtId="0" fontId="0" fillId="0" borderId="0" xfId="3" applyNumberFormat="1" applyFont="1" applyAlignment="1" applyProtection="1">
      <alignment horizontal="left"/>
    </xf>
    <xf numFmtId="0" fontId="0" fillId="0" borderId="10" xfId="0" applyFont="1" applyBorder="1" applyAlignment="1">
      <alignment horizontal="center"/>
    </xf>
    <xf numFmtId="0" fontId="0" fillId="0" borderId="0" xfId="0" applyFont="1" applyBorder="1"/>
    <xf numFmtId="169" fontId="2" fillId="0" borderId="0" xfId="3" applyNumberFormat="1" applyFont="1" applyBorder="1" applyProtection="1">
      <protection locked="0"/>
    </xf>
    <xf numFmtId="2" fontId="0" fillId="0" borderId="0" xfId="3" applyNumberFormat="1" applyFont="1" applyAlignment="1" applyProtection="1">
      <alignment horizontal="right"/>
    </xf>
    <xf numFmtId="169" fontId="0" fillId="0" borderId="0" xfId="3" applyNumberFormat="1" applyFont="1" applyAlignment="1" applyProtection="1">
      <alignment horizontal="right"/>
    </xf>
    <xf numFmtId="2" fontId="0" fillId="0" borderId="0" xfId="0" applyNumberFormat="1" applyFont="1" applyAlignment="1">
      <alignment horizontal="right"/>
    </xf>
    <xf numFmtId="173" fontId="0" fillId="0" borderId="0" xfId="3" applyNumberFormat="1" applyFont="1" applyBorder="1" applyAlignment="1" applyProtection="1">
      <alignment horizontal="center"/>
    </xf>
    <xf numFmtId="169" fontId="0" fillId="0" borderId="0" xfId="0" applyNumberFormat="1" applyFont="1" applyBorder="1"/>
    <xf numFmtId="0" fontId="0" fillId="0" borderId="0" xfId="3" applyFont="1" applyAlignment="1">
      <alignment horizontal="centerContinuous"/>
    </xf>
    <xf numFmtId="169" fontId="0" fillId="0" borderId="0" xfId="3" applyNumberFormat="1" applyFont="1"/>
    <xf numFmtId="0" fontId="0" fillId="0" borderId="0" xfId="3" applyFont="1" applyAlignment="1" applyProtection="1">
      <alignment horizontal="left"/>
    </xf>
    <xf numFmtId="0" fontId="0" fillId="0" borderId="4" xfId="3" applyFont="1" applyBorder="1" applyProtection="1"/>
    <xf numFmtId="175" fontId="0" fillId="0" borderId="10" xfId="3" applyNumberFormat="1" applyFont="1" applyBorder="1" applyAlignment="1" applyProtection="1">
      <alignment horizontal="center"/>
      <protection locked="0"/>
    </xf>
    <xf numFmtId="169" fontId="2" fillId="0" borderId="0" xfId="3" applyNumberFormat="1" applyFont="1" applyFill="1" applyBorder="1" applyProtection="1">
      <protection locked="0"/>
    </xf>
    <xf numFmtId="0" fontId="0" fillId="0" borderId="0" xfId="3" applyNumberFormat="1" applyFont="1" applyProtection="1"/>
    <xf numFmtId="0" fontId="0" fillId="0" borderId="9" xfId="3" applyFont="1" applyBorder="1" applyAlignment="1" applyProtection="1">
      <alignment horizontal="center"/>
    </xf>
    <xf numFmtId="181" fontId="0" fillId="0" borderId="0" xfId="3" applyNumberFormat="1" applyFont="1" applyBorder="1" applyAlignment="1" applyProtection="1">
      <alignment horizontal="centerContinuous"/>
    </xf>
    <xf numFmtId="177" fontId="0" fillId="0" borderId="0" xfId="3" applyNumberFormat="1" applyFont="1" applyBorder="1" applyAlignment="1" applyProtection="1">
      <alignment horizontal="center"/>
    </xf>
    <xf numFmtId="189" fontId="0" fillId="0" borderId="0" xfId="0" applyNumberFormat="1" applyFont="1" applyAlignment="1">
      <alignment horizontal="right"/>
    </xf>
    <xf numFmtId="170" fontId="0" fillId="0" borderId="0" xfId="3" applyNumberFormat="1" applyFont="1" applyAlignment="1" applyProtection="1">
      <alignment horizontal="right"/>
    </xf>
    <xf numFmtId="0" fontId="4" fillId="0" borderId="0" xfId="3" applyFont="1" applyProtection="1"/>
    <xf numFmtId="181" fontId="0" fillId="0" borderId="12" xfId="3" applyNumberFormat="1" applyFont="1" applyBorder="1" applyAlignment="1" applyProtection="1">
      <alignment horizontal="centerContinuous"/>
    </xf>
    <xf numFmtId="0" fontId="0" fillId="0" borderId="0" xfId="3" applyFont="1" applyAlignment="1" applyProtection="1">
      <alignment horizontal="centerContinuous"/>
    </xf>
    <xf numFmtId="0" fontId="0" fillId="0" borderId="13" xfId="0" applyBorder="1" applyAlignment="1">
      <alignment horizontal="center"/>
    </xf>
    <xf numFmtId="0" fontId="0" fillId="0" borderId="0" xfId="3" applyFont="1" applyAlignment="1"/>
    <xf numFmtId="0" fontId="0" fillId="0" borderId="13" xfId="3" applyFont="1" applyBorder="1" applyAlignment="1" applyProtection="1">
      <alignment horizontal="center" vertical="center"/>
    </xf>
    <xf numFmtId="181" fontId="0" fillId="0" borderId="0" xfId="3" applyNumberFormat="1" applyFont="1" applyBorder="1" applyAlignment="1" applyProtection="1">
      <alignment horizontal="center"/>
    </xf>
    <xf numFmtId="178" fontId="0" fillId="0" borderId="0" xfId="3" applyNumberFormat="1" applyFont="1" applyBorder="1" applyAlignment="1" applyProtection="1">
      <alignment horizontal="center"/>
    </xf>
    <xf numFmtId="0" fontId="3" fillId="0" borderId="0" xfId="3" applyFont="1" applyAlignment="1" applyProtection="1">
      <alignment horizontal="centerContinuous"/>
    </xf>
    <xf numFmtId="0" fontId="0" fillId="0" borderId="14" xfId="0" applyFont="1" applyBorder="1"/>
    <xf numFmtId="2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0" fillId="0" borderId="13" xfId="3" applyFont="1" applyFill="1" applyBorder="1" applyAlignment="1" applyProtection="1">
      <alignment horizontal="center" vertical="center"/>
    </xf>
    <xf numFmtId="0" fontId="0" fillId="0" borderId="0" xfId="3" applyFont="1" applyAlignment="1" applyProtection="1">
      <alignment horizontal="center"/>
    </xf>
    <xf numFmtId="0" fontId="0" fillId="0" borderId="7" xfId="3" applyFont="1" applyBorder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169" fontId="0" fillId="0" borderId="0" xfId="0" applyNumberFormat="1" applyFont="1" applyAlignment="1">
      <alignment horizontal="center"/>
    </xf>
    <xf numFmtId="188" fontId="0" fillId="0" borderId="0" xfId="3" applyNumberFormat="1" applyFont="1" applyAlignment="1" applyProtection="1">
      <alignment horizontal="center"/>
    </xf>
    <xf numFmtId="186" fontId="0" fillId="0" borderId="0" xfId="3" applyNumberFormat="1" applyFont="1" applyAlignment="1" applyProtection="1">
      <alignment horizontal="center"/>
    </xf>
    <xf numFmtId="0" fontId="3" fillId="0" borderId="0" xfId="3" applyFont="1" applyAlignment="1" applyProtection="1">
      <alignment horizontal="center"/>
    </xf>
    <xf numFmtId="168" fontId="0" fillId="0" borderId="0" xfId="3" applyNumberFormat="1" applyFont="1" applyProtection="1"/>
    <xf numFmtId="2" fontId="0" fillId="0" borderId="0" xfId="0" applyNumberFormat="1" applyFont="1" applyAlignment="1"/>
    <xf numFmtId="170" fontId="0" fillId="0" borderId="0" xfId="0" applyNumberFormat="1" applyBorder="1" applyAlignment="1">
      <alignment horizontal="center"/>
    </xf>
    <xf numFmtId="0" fontId="0" fillId="0" borderId="7" xfId="3" applyFont="1" applyBorder="1" applyAlignment="1">
      <alignment horizontal="center"/>
    </xf>
    <xf numFmtId="0" fontId="0" fillId="0" borderId="2" xfId="3" applyFont="1" applyBorder="1"/>
    <xf numFmtId="169" fontId="2" fillId="0" borderId="10" xfId="3" applyNumberFormat="1" applyFont="1" applyBorder="1" applyProtection="1">
      <protection locked="0"/>
    </xf>
    <xf numFmtId="169" fontId="0" fillId="0" borderId="0" xfId="3" applyNumberFormat="1" applyFont="1" applyBorder="1" applyAlignment="1">
      <alignment horizontal="center"/>
    </xf>
    <xf numFmtId="0" fontId="5" fillId="0" borderId="0" xfId="3" applyFont="1" applyAlignment="1" applyProtection="1"/>
    <xf numFmtId="168" fontId="0" fillId="0" borderId="0" xfId="0" applyNumberFormat="1" applyBorder="1" applyAlignment="1">
      <alignment horizontal="center"/>
    </xf>
    <xf numFmtId="0" fontId="0" fillId="0" borderId="3" xfId="3" applyFont="1" applyBorder="1"/>
    <xf numFmtId="1" fontId="0" fillId="0" borderId="0" xfId="3" applyNumberFormat="1" applyFont="1" applyBorder="1" applyProtection="1"/>
    <xf numFmtId="0" fontId="0" fillId="0" borderId="0" xfId="3" applyNumberFormat="1" applyFont="1" applyBorder="1" applyAlignment="1" applyProtection="1">
      <alignment horizontal="center"/>
    </xf>
    <xf numFmtId="0" fontId="2" fillId="0" borderId="7" xfId="3" applyNumberFormat="1" applyFont="1" applyBorder="1" applyAlignment="1" applyProtection="1">
      <alignment horizontal="center"/>
      <protection locked="0"/>
    </xf>
    <xf numFmtId="166" fontId="0" fillId="0" borderId="8" xfId="3" applyNumberFormat="1" applyFont="1" applyBorder="1" applyAlignment="1" applyProtection="1">
      <alignment horizontal="center"/>
    </xf>
    <xf numFmtId="0" fontId="0" fillId="0" borderId="14" xfId="0" applyBorder="1" applyAlignment="1">
      <alignment horizontal="center"/>
    </xf>
    <xf numFmtId="0" fontId="0" fillId="0" borderId="1" xfId="3" applyFont="1" applyBorder="1" applyAlignment="1" applyProtection="1">
      <alignment horizontal="centerContinuous" vertical="center"/>
    </xf>
    <xf numFmtId="0" fontId="6" fillId="2" borderId="0" xfId="0" applyFont="1" applyFill="1" applyBorder="1" applyAlignment="1">
      <alignment vertical="center"/>
    </xf>
    <xf numFmtId="166" fontId="0" fillId="0" borderId="0" xfId="3" applyNumberFormat="1" applyFont="1" applyBorder="1" applyAlignment="1" applyProtection="1">
      <alignment horizontal="center"/>
    </xf>
    <xf numFmtId="170" fontId="0" fillId="0" borderId="0" xfId="0" applyNumberFormat="1" applyFill="1" applyBorder="1" applyAlignment="1"/>
    <xf numFmtId="0" fontId="7" fillId="0" borderId="0" xfId="0" applyFont="1" applyFill="1" applyBorder="1" applyAlignment="1">
      <alignment horizontal="center"/>
    </xf>
    <xf numFmtId="177" fontId="0" fillId="0" borderId="0" xfId="3" applyNumberFormat="1" applyFont="1" applyBorder="1" applyProtection="1"/>
    <xf numFmtId="2" fontId="0" fillId="0" borderId="0" xfId="3" applyNumberFormat="1" applyFont="1" applyBorder="1" applyAlignment="1" applyProtection="1">
      <alignment horizontal="center"/>
    </xf>
    <xf numFmtId="169" fontId="0" fillId="0" borderId="0" xfId="3" applyNumberFormat="1" applyFont="1" applyBorder="1" applyAlignment="1" applyProtection="1">
      <alignment horizontal="center"/>
    </xf>
    <xf numFmtId="0" fontId="0" fillId="0" borderId="0" xfId="0" applyFont="1" applyAlignment="1">
      <alignment horizontal="right"/>
    </xf>
    <xf numFmtId="1" fontId="2" fillId="0" borderId="8" xfId="3" applyNumberFormat="1" applyFont="1" applyBorder="1" applyAlignment="1" applyProtection="1">
      <alignment horizontal="center"/>
      <protection locked="0"/>
    </xf>
    <xf numFmtId="0" fontId="0" fillId="0" borderId="0" xfId="3" applyFont="1"/>
    <xf numFmtId="0" fontId="0" fillId="0" borderId="1" xfId="3" applyFont="1" applyBorder="1"/>
    <xf numFmtId="196" fontId="0" fillId="0" borderId="0" xfId="3" applyNumberFormat="1" applyFont="1" applyAlignment="1" applyProtection="1">
      <alignment horizontal="center"/>
    </xf>
    <xf numFmtId="1" fontId="2" fillId="0" borderId="0" xfId="3" applyNumberFormat="1" applyFont="1" applyBorder="1" applyAlignment="1" applyProtection="1">
      <alignment horizontal="center"/>
      <protection locked="0"/>
    </xf>
    <xf numFmtId="192" fontId="0" fillId="0" borderId="0" xfId="3" applyNumberFormat="1" applyFont="1" applyAlignment="1" applyProtection="1">
      <alignment horizontal="center"/>
    </xf>
    <xf numFmtId="0" fontId="0" fillId="0" borderId="3" xfId="3" applyFont="1" applyBorder="1" applyProtection="1"/>
    <xf numFmtId="184" fontId="0" fillId="0" borderId="0" xfId="0" applyNumberFormat="1" applyAlignment="1">
      <alignment horizontal="center"/>
    </xf>
    <xf numFmtId="0" fontId="0" fillId="0" borderId="5" xfId="3" applyFont="1" applyBorder="1" applyAlignment="1" applyProtection="1">
      <alignment horizontal="centerContinuous" vertical="center"/>
    </xf>
    <xf numFmtId="0" fontId="0" fillId="0" borderId="0" xfId="3" applyFont="1" applyFill="1"/>
    <xf numFmtId="183" fontId="0" fillId="0" borderId="0" xfId="0" applyNumberFormat="1" applyBorder="1" applyAlignment="1">
      <alignment horizontal="center"/>
    </xf>
    <xf numFmtId="181" fontId="0" fillId="0" borderId="9" xfId="3" applyNumberFormat="1" applyFont="1" applyBorder="1" applyAlignment="1" applyProtection="1">
      <alignment horizontal="centerContinuous"/>
    </xf>
    <xf numFmtId="0" fontId="0" fillId="0" borderId="0" xfId="0" applyFill="1" applyBorder="1" applyAlignment="1">
      <alignment vertical="center"/>
    </xf>
    <xf numFmtId="0" fontId="3" fillId="0" borderId="0" xfId="3" applyFont="1" applyAlignment="1">
      <alignment horizontal="centerContinuous"/>
    </xf>
    <xf numFmtId="0" fontId="0" fillId="0" borderId="0" xfId="3" applyFont="1" applyProtection="1"/>
    <xf numFmtId="0" fontId="0" fillId="0" borderId="0" xfId="0" applyFont="1"/>
    <xf numFmtId="0" fontId="0" fillId="0" borderId="0" xfId="3" applyFont="1" applyBorder="1" applyAlignment="1" applyProtection="1">
      <alignment horizontal="centerContinuous" vertical="center"/>
    </xf>
    <xf numFmtId="172" fontId="0" fillId="0" borderId="0" xfId="3" applyNumberFormat="1" applyFont="1" applyAlignment="1" applyProtection="1">
      <alignment horizontal="center"/>
    </xf>
    <xf numFmtId="0" fontId="0" fillId="0" borderId="11" xfId="3" applyFont="1" applyBorder="1" applyAlignment="1" applyProtection="1">
      <alignment horizontal="center" vertical="center"/>
    </xf>
    <xf numFmtId="2" fontId="0" fillId="0" borderId="0" xfId="0" applyNumberFormat="1" applyFont="1"/>
    <xf numFmtId="169" fontId="0" fillId="0" borderId="0" xfId="0" applyNumberFormat="1" applyFont="1"/>
    <xf numFmtId="0" fontId="0" fillId="0" borderId="4" xfId="3" applyFont="1" applyBorder="1" applyAlignment="1" applyProtection="1">
      <alignment horizontal="centerContinuous" vertical="center"/>
    </xf>
    <xf numFmtId="0" fontId="0" fillId="0" borderId="0" xfId="3" applyFont="1" applyFill="1" applyProtection="1"/>
    <xf numFmtId="0" fontId="0" fillId="0" borderId="0" xfId="0" applyBorder="1" applyAlignment="1">
      <alignment horizontal="center"/>
    </xf>
    <xf numFmtId="191" fontId="0" fillId="0" borderId="0" xfId="0" applyNumberFormat="1" applyAlignment="1">
      <alignment horizontal="left"/>
    </xf>
    <xf numFmtId="1" fontId="0" fillId="0" borderId="0" xfId="0" quotePrefix="1" applyNumberFormat="1" applyFont="1" applyAlignment="1">
      <alignment horizontal="right"/>
    </xf>
    <xf numFmtId="0" fontId="0" fillId="0" borderId="11" xfId="3" applyFont="1" applyFill="1" applyBorder="1" applyAlignment="1" applyProtection="1">
      <alignment horizontal="center" vertical="center"/>
    </xf>
    <xf numFmtId="0" fontId="0" fillId="0" borderId="7" xfId="3" applyFont="1" applyBorder="1"/>
    <xf numFmtId="169" fontId="0" fillId="0" borderId="0" xfId="3" applyNumberFormat="1" applyFont="1" applyBorder="1"/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0" fontId="0" fillId="0" borderId="0" xfId="3" applyFont="1" applyBorder="1" applyAlignment="1">
      <alignment horizontal="centerContinuous"/>
    </xf>
    <xf numFmtId="197" fontId="0" fillId="0" borderId="0" xfId="3" applyNumberFormat="1" applyFont="1" applyAlignment="1" applyProtection="1">
      <alignment horizontal="center"/>
    </xf>
    <xf numFmtId="179" fontId="0" fillId="0" borderId="0" xfId="3" applyNumberFormat="1" applyFont="1" applyBorder="1" applyAlignment="1" applyProtection="1">
      <alignment horizontal="center"/>
    </xf>
    <xf numFmtId="0" fontId="0" fillId="2" borderId="0" xfId="0" applyFill="1" applyBorder="1" applyAlignment="1">
      <alignment vertical="center"/>
    </xf>
    <xf numFmtId="0" fontId="0" fillId="0" borderId="0" xfId="3" applyNumberFormat="1" applyFont="1" applyBorder="1" applyProtection="1"/>
    <xf numFmtId="196" fontId="0" fillId="0" borderId="0" xfId="3" applyNumberFormat="1" applyFont="1" applyAlignment="1" applyProtection="1">
      <alignment horizontal="left"/>
    </xf>
    <xf numFmtId="0" fontId="0" fillId="0" borderId="4" xfId="3" applyFont="1" applyBorder="1" applyAlignment="1" applyProtection="1">
      <alignment horizontal="left"/>
    </xf>
    <xf numFmtId="0" fontId="3" fillId="0" borderId="0" xfId="3" applyFont="1" applyBorder="1" applyAlignment="1">
      <alignment horizontal="centerContinuous"/>
    </xf>
    <xf numFmtId="2" fontId="0" fillId="0" borderId="6" xfId="3" applyNumberFormat="1" applyFont="1" applyBorder="1" applyAlignment="1" applyProtection="1">
      <alignment horizontal="center"/>
    </xf>
    <xf numFmtId="169" fontId="0" fillId="0" borderId="6" xfId="3" applyNumberFormat="1" applyFont="1" applyBorder="1" applyAlignment="1" applyProtection="1">
      <alignment horizontal="center"/>
    </xf>
    <xf numFmtId="194" fontId="0" fillId="0" borderId="0" xfId="3" applyNumberFormat="1" applyFont="1" applyFill="1" applyAlignment="1" applyProtection="1">
      <alignment horizontal="center"/>
    </xf>
    <xf numFmtId="0" fontId="0" fillId="0" borderId="0" xfId="0" applyFill="1" applyBorder="1" applyAlignment="1"/>
    <xf numFmtId="166" fontId="0" fillId="0" borderId="10" xfId="3" applyNumberFormat="1" applyFont="1" applyBorder="1" applyAlignment="1" applyProtection="1">
      <alignment horizontal="center"/>
    </xf>
    <xf numFmtId="174" fontId="0" fillId="0" borderId="0" xfId="3" applyNumberFormat="1" applyFont="1" applyBorder="1" applyAlignment="1" applyProtection="1">
      <alignment horizontal="center"/>
    </xf>
    <xf numFmtId="0" fontId="0" fillId="0" borderId="0" xfId="3" applyFont="1" applyBorder="1" applyAlignment="1">
      <alignment horizontal="center"/>
    </xf>
    <xf numFmtId="181" fontId="0" fillId="0" borderId="0" xfId="3" applyNumberFormat="1" applyFont="1" applyAlignment="1" applyProtection="1">
      <alignment horizontal="center"/>
    </xf>
    <xf numFmtId="176" fontId="0" fillId="0" borderId="0" xfId="3" applyNumberFormat="1" applyFont="1" applyBorder="1" applyAlignment="1" applyProtection="1">
      <alignment horizontal="center"/>
    </xf>
    <xf numFmtId="0" fontId="0" fillId="0" borderId="0" xfId="3" applyFont="1" applyBorder="1" applyAlignment="1" applyProtection="1">
      <alignment horizontal="centerContinuous"/>
    </xf>
    <xf numFmtId="169" fontId="2" fillId="0" borderId="0" xfId="0" applyNumberFormat="1" applyFont="1"/>
    <xf numFmtId="2" fontId="0" fillId="0" borderId="0" xfId="0" applyNumberFormat="1" applyAlignment="1">
      <alignment horizontal="center"/>
    </xf>
    <xf numFmtId="169" fontId="0" fillId="0" borderId="0" xfId="0" applyNumberFormat="1" applyAlignment="1">
      <alignment horizontal="center"/>
    </xf>
    <xf numFmtId="0" fontId="0" fillId="0" borderId="0" xfId="3" applyFont="1" applyBorder="1" applyAlignment="1"/>
    <xf numFmtId="0" fontId="0" fillId="0" borderId="12" xfId="3" applyFont="1" applyBorder="1" applyAlignment="1">
      <alignment horizontal="center"/>
    </xf>
    <xf numFmtId="1" fontId="2" fillId="0" borderId="10" xfId="3" applyNumberFormat="1" applyFont="1" applyBorder="1" applyAlignment="1" applyProtection="1">
      <alignment horizontal="center"/>
      <protection locked="0"/>
    </xf>
    <xf numFmtId="0" fontId="2" fillId="0" borderId="0" xfId="3" applyNumberFormat="1" applyFont="1" applyBorder="1" applyAlignment="1" applyProtection="1">
      <alignment horizontal="center"/>
      <protection locked="0"/>
    </xf>
    <xf numFmtId="180" fontId="0" fillId="0" borderId="0" xfId="3" applyNumberFormat="1" applyFont="1" applyBorder="1" applyAlignment="1" applyProtection="1">
      <alignment horizontal="center"/>
    </xf>
    <xf numFmtId="0" fontId="0" fillId="0" borderId="0" xfId="3" applyFont="1" applyBorder="1" applyAlignment="1" applyProtection="1">
      <alignment horizontal="center"/>
    </xf>
    <xf numFmtId="0" fontId="0" fillId="0" borderId="14" xfId="3" applyFont="1" applyBorder="1" applyAlignment="1" applyProtection="1">
      <alignment horizontal="center" vertical="center"/>
    </xf>
    <xf numFmtId="0" fontId="0" fillId="0" borderId="0" xfId="0" applyFont="1" applyBorder="1" applyAlignment="1">
      <alignment horizontal="center"/>
    </xf>
    <xf numFmtId="169" fontId="0" fillId="0" borderId="0" xfId="0" applyNumberFormat="1" applyFont="1" applyBorder="1" applyAlignment="1">
      <alignment horizontal="center"/>
    </xf>
    <xf numFmtId="170" fontId="0" fillId="0" borderId="0" xfId="0" applyNumberFormat="1" applyAlignment="1">
      <alignment horizontal="center"/>
    </xf>
    <xf numFmtId="0" fontId="0" fillId="0" borderId="10" xfId="3" applyFont="1" applyBorder="1" applyAlignment="1" applyProtection="1">
      <alignment horizontal="centerContinuous" vertical="center"/>
    </xf>
    <xf numFmtId="169" fontId="0" fillId="0" borderId="0" xfId="3" applyNumberFormat="1" applyFont="1" applyAlignment="1">
      <alignment horizontal="center"/>
    </xf>
    <xf numFmtId="0" fontId="0" fillId="0" borderId="12" xfId="3" applyFont="1" applyBorder="1" applyAlignment="1" applyProtection="1">
      <alignment horizontal="center"/>
    </xf>
    <xf numFmtId="175" fontId="0" fillId="0" borderId="0" xfId="3" applyNumberFormat="1" applyFont="1" applyBorder="1" applyAlignment="1" applyProtection="1">
      <alignment horizontal="center"/>
      <protection locked="0"/>
    </xf>
    <xf numFmtId="0" fontId="0" fillId="0" borderId="14" xfId="3" applyFont="1" applyFill="1" applyBorder="1" applyAlignment="1" applyProtection="1">
      <alignment horizontal="center" vertical="center"/>
    </xf>
    <xf numFmtId="168" fontId="0" fillId="0" borderId="0" xfId="3" applyNumberFormat="1" applyFont="1" applyBorder="1" applyProtection="1"/>
    <xf numFmtId="187" fontId="0" fillId="0" borderId="0" xfId="3" applyNumberFormat="1" applyFont="1" applyAlignment="1" applyProtection="1">
      <alignment horizontal="center"/>
    </xf>
    <xf numFmtId="168" fontId="0" fillId="0" borderId="0" xfId="0" applyNumberFormat="1" applyAlignment="1">
      <alignment horizontal="center"/>
    </xf>
    <xf numFmtId="0" fontId="0" fillId="0" borderId="6" xfId="3" applyFont="1" applyBorder="1" applyAlignment="1" applyProtection="1">
      <alignment horizontal="center" vertical="center"/>
    </xf>
    <xf numFmtId="1" fontId="0" fillId="0" borderId="0" xfId="3" applyNumberFormat="1" applyFont="1" applyProtection="1"/>
    <xf numFmtId="191" fontId="0" fillId="0" borderId="0" xfId="2" applyNumberFormat="1" applyFont="1" applyFill="1"/>
    <xf numFmtId="198" fontId="0" fillId="0" borderId="0" xfId="0" quotePrefix="1" applyNumberFormat="1" applyFont="1" applyBorder="1" applyAlignment="1">
      <alignment horizontal="left"/>
    </xf>
    <xf numFmtId="169" fontId="0" fillId="0" borderId="0" xfId="3" applyNumberFormat="1" applyFont="1" applyAlignment="1" applyProtection="1">
      <alignment horizontal="center"/>
    </xf>
    <xf numFmtId="192" fontId="0" fillId="0" borderId="0" xfId="3" applyNumberFormat="1" applyFont="1" applyBorder="1" applyAlignment="1" applyProtection="1">
      <alignment horizontal="centerContinuous"/>
    </xf>
    <xf numFmtId="0" fontId="0" fillId="0" borderId="2" xfId="3" applyFont="1" applyBorder="1" applyAlignment="1" applyProtection="1">
      <alignment horizontal="centerContinuous" vertical="center"/>
    </xf>
    <xf numFmtId="14" fontId="0" fillId="0" borderId="0" xfId="0" applyNumberFormat="1" applyFont="1"/>
    <xf numFmtId="192" fontId="0" fillId="0" borderId="15" xfId="3" applyNumberFormat="1" applyFont="1" applyBorder="1" applyAlignment="1" applyProtection="1">
      <alignment horizontal="centerContinuous"/>
    </xf>
    <xf numFmtId="0" fontId="0" fillId="0" borderId="0" xfId="3" applyFont="1" applyAlignment="1">
      <alignment horizontal="right"/>
    </xf>
    <xf numFmtId="169" fontId="0" fillId="0" borderId="0" xfId="0" applyNumberFormat="1" applyFont="1" applyAlignment="1">
      <alignment horizontal="right"/>
    </xf>
    <xf numFmtId="0" fontId="5" fillId="0" borderId="0" xfId="3" applyFont="1" applyAlignment="1" applyProtection="1">
      <alignment horizontal="center"/>
    </xf>
    <xf numFmtId="192" fontId="0" fillId="0" borderId="2" xfId="3" applyNumberFormat="1" applyFont="1" applyBorder="1" applyAlignment="1" applyProtection="1">
      <alignment horizontal="center"/>
    </xf>
    <xf numFmtId="192" fontId="0" fillId="0" borderId="5" xfId="3" applyNumberFormat="1" applyFont="1" applyBorder="1" applyAlignment="1" applyProtection="1">
      <alignment horizontal="center"/>
    </xf>
    <xf numFmtId="0" fontId="0" fillId="0" borderId="3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2" fontId="0" fillId="0" borderId="15" xfId="3" applyNumberFormat="1" applyFont="1" applyBorder="1" applyAlignment="1" applyProtection="1">
      <alignment horizontal="center"/>
    </xf>
    <xf numFmtId="2" fontId="0" fillId="0" borderId="9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1.354921753268749E-4</c:v>
                </c:pt>
                <c:pt idx="40">
                  <c:v>1.354921753268749E-4</c:v>
                </c:pt>
                <c:pt idx="41">
                  <c:v>2.7098435065374979E-4</c:v>
                </c:pt>
                <c:pt idx="42">
                  <c:v>2.7098435065374979E-4</c:v>
                </c:pt>
                <c:pt idx="43">
                  <c:v>5.4196870130749958E-4</c:v>
                </c:pt>
                <c:pt idx="44">
                  <c:v>7.4520696429781184E-4</c:v>
                </c:pt>
                <c:pt idx="45">
                  <c:v>9.484452272881241E-4</c:v>
                </c:pt>
                <c:pt idx="46">
                  <c:v>1.4226678409321862E-3</c:v>
                </c:pt>
                <c:pt idx="47">
                  <c:v>2.0323826299031233E-3</c:v>
                </c:pt>
                <c:pt idx="48">
                  <c:v>3.8615269968159342E-3</c:v>
                </c:pt>
                <c:pt idx="49">
                  <c:v>6.3681322403631195E-3</c:v>
                </c:pt>
                <c:pt idx="50">
                  <c:v>1.0839374026149991E-2</c:v>
                </c:pt>
                <c:pt idx="51">
                  <c:v>1.8155951493801233E-2</c:v>
                </c:pt>
                <c:pt idx="52">
                  <c:v>3.0756723799200598E-2</c:v>
                </c:pt>
                <c:pt idx="53">
                  <c:v>5.4535600569067137E-2</c:v>
                </c:pt>
                <c:pt idx="54">
                  <c:v>9.1457218345640551E-2</c:v>
                </c:pt>
                <c:pt idx="55">
                  <c:v>0.13813427274574894</c:v>
                </c:pt>
                <c:pt idx="56">
                  <c:v>0.19416028724341172</c:v>
                </c:pt>
                <c:pt idx="57">
                  <c:v>0.25635119571844728</c:v>
                </c:pt>
                <c:pt idx="58">
                  <c:v>0.31969378768376128</c:v>
                </c:pt>
                <c:pt idx="59">
                  <c:v>0.38235891877244088</c:v>
                </c:pt>
                <c:pt idx="60">
                  <c:v>0.42300657137050335</c:v>
                </c:pt>
                <c:pt idx="61">
                  <c:v>0.45606666215026087</c:v>
                </c:pt>
                <c:pt idx="62">
                  <c:v>0.48167468328704016</c:v>
                </c:pt>
                <c:pt idx="63">
                  <c:v>0.50450511482961857</c:v>
                </c:pt>
                <c:pt idx="64">
                  <c:v>0.52564189418061114</c:v>
                </c:pt>
                <c:pt idx="65">
                  <c:v>0.54623670483029607</c:v>
                </c:pt>
                <c:pt idx="66">
                  <c:v>0.56581532416502955</c:v>
                </c:pt>
                <c:pt idx="67">
                  <c:v>0.5833615608698598</c:v>
                </c:pt>
                <c:pt idx="68">
                  <c:v>0.6011787819253438</c:v>
                </c:pt>
                <c:pt idx="69">
                  <c:v>0.61811530384120317</c:v>
                </c:pt>
                <c:pt idx="70">
                  <c:v>0.63511957184472601</c:v>
                </c:pt>
                <c:pt idx="71">
                  <c:v>0.65043018765666283</c:v>
                </c:pt>
                <c:pt idx="72">
                  <c:v>0.66594404173159005</c:v>
                </c:pt>
                <c:pt idx="73">
                  <c:v>0.68003522796558502</c:v>
                </c:pt>
                <c:pt idx="74">
                  <c:v>0.6946683829008875</c:v>
                </c:pt>
                <c:pt idx="75">
                  <c:v>0.70903055348553623</c:v>
                </c:pt>
                <c:pt idx="76">
                  <c:v>0.72257977101822368</c:v>
                </c:pt>
                <c:pt idx="77">
                  <c:v>0.73585800420025749</c:v>
                </c:pt>
                <c:pt idx="78">
                  <c:v>0.74825553824266655</c:v>
                </c:pt>
                <c:pt idx="79">
                  <c:v>0.76038208793442186</c:v>
                </c:pt>
                <c:pt idx="80">
                  <c:v>0.77298286023982121</c:v>
                </c:pt>
                <c:pt idx="81">
                  <c:v>0.78388998035363455</c:v>
                </c:pt>
                <c:pt idx="82">
                  <c:v>0.79547456134408234</c:v>
                </c:pt>
                <c:pt idx="83">
                  <c:v>0.80644942754555915</c:v>
                </c:pt>
                <c:pt idx="84">
                  <c:v>0.8168145789580652</c:v>
                </c:pt>
                <c:pt idx="85">
                  <c:v>0.82738296863356142</c:v>
                </c:pt>
                <c:pt idx="86">
                  <c:v>0.8374771356954136</c:v>
                </c:pt>
                <c:pt idx="87">
                  <c:v>0.84777454102025618</c:v>
                </c:pt>
                <c:pt idx="88">
                  <c:v>0.85752997764379113</c:v>
                </c:pt>
                <c:pt idx="89">
                  <c:v>0.8676241447056432</c:v>
                </c:pt>
                <c:pt idx="90">
                  <c:v>0.87717634306618797</c:v>
                </c:pt>
                <c:pt idx="91">
                  <c:v>0.88638981098841541</c:v>
                </c:pt>
                <c:pt idx="92">
                  <c:v>0.89540004064765266</c:v>
                </c:pt>
                <c:pt idx="93">
                  <c:v>0.90420703204389952</c:v>
                </c:pt>
                <c:pt idx="94">
                  <c:v>0.91253980082650232</c:v>
                </c:pt>
                <c:pt idx="95">
                  <c:v>0.91972088611882663</c:v>
                </c:pt>
                <c:pt idx="96">
                  <c:v>0.92832463925208331</c:v>
                </c:pt>
                <c:pt idx="97">
                  <c:v>0.93516699410609039</c:v>
                </c:pt>
                <c:pt idx="98">
                  <c:v>0.94214484113542452</c:v>
                </c:pt>
                <c:pt idx="99">
                  <c:v>0.94824198902513379</c:v>
                </c:pt>
                <c:pt idx="100">
                  <c:v>0.95440688300250665</c:v>
                </c:pt>
                <c:pt idx="101">
                  <c:v>0.95996206219090852</c:v>
                </c:pt>
                <c:pt idx="102">
                  <c:v>0.96483978050267594</c:v>
                </c:pt>
                <c:pt idx="103">
                  <c:v>0.96971749881444347</c:v>
                </c:pt>
                <c:pt idx="104">
                  <c:v>0.97385001016191319</c:v>
                </c:pt>
                <c:pt idx="105">
                  <c:v>0.97811801368470974</c:v>
                </c:pt>
                <c:pt idx="106">
                  <c:v>0.98164081024320848</c:v>
                </c:pt>
                <c:pt idx="107">
                  <c:v>0.98475713027572664</c:v>
                </c:pt>
                <c:pt idx="108">
                  <c:v>0.9876702120452544</c:v>
                </c:pt>
                <c:pt idx="109">
                  <c:v>0.99038005555179187</c:v>
                </c:pt>
                <c:pt idx="110">
                  <c:v>0.99200596165571431</c:v>
                </c:pt>
                <c:pt idx="111">
                  <c:v>0.99410609037328102</c:v>
                </c:pt>
                <c:pt idx="112">
                  <c:v>0.99607072691552057</c:v>
                </c:pt>
                <c:pt idx="113">
                  <c:v>0.99762888693177965</c:v>
                </c:pt>
                <c:pt idx="114">
                  <c:v>0.9988483165097215</c:v>
                </c:pt>
                <c:pt idx="115">
                  <c:v>0.99891606259738497</c:v>
                </c:pt>
                <c:pt idx="116">
                  <c:v>0.99979676173700971</c:v>
                </c:pt>
                <c:pt idx="117">
                  <c:v>0.99993225391233653</c:v>
                </c:pt>
                <c:pt idx="118">
                  <c:v>1</c:v>
                </c:pt>
              </c:numCache>
            </c:numRef>
          </c:xVal>
          <c:yVal>
            <c:numRef>
              <c:f>Table!$A$18:$A$136</c:f>
              <c:numCache>
                <c:formatCode>????0.00</c:formatCode>
                <c:ptCount val="119"/>
                <c:pt idx="0">
                  <c:v>1.523506760597229</c:v>
                </c:pt>
                <c:pt idx="1">
                  <c:v>1.6008508205413818</c:v>
                </c:pt>
                <c:pt idx="2">
                  <c:v>1.8200881481170654</c:v>
                </c:pt>
                <c:pt idx="3">
                  <c:v>2.0207071304321289</c:v>
                </c:pt>
                <c:pt idx="4">
                  <c:v>2.1794962882995605</c:v>
                </c:pt>
                <c:pt idx="5">
                  <c:v>2.3726515769958496</c:v>
                </c:pt>
                <c:pt idx="6">
                  <c:v>2.5903306007385254</c:v>
                </c:pt>
                <c:pt idx="7">
                  <c:v>2.8276119232177734</c:v>
                </c:pt>
                <c:pt idx="8">
                  <c:v>3.0863826274871826</c:v>
                </c:pt>
                <c:pt idx="9">
                  <c:v>3.3839483261108398</c:v>
                </c:pt>
                <c:pt idx="10">
                  <c:v>3.6916022300720215</c:v>
                </c:pt>
                <c:pt idx="11">
                  <c:v>4.049370288848877</c:v>
                </c:pt>
                <c:pt idx="12">
                  <c:v>4.4178004264831543</c:v>
                </c:pt>
                <c:pt idx="13">
                  <c:v>4.8250255584716797</c:v>
                </c:pt>
                <c:pt idx="14">
                  <c:v>5.2774434089660645</c:v>
                </c:pt>
                <c:pt idx="15">
                  <c:v>5.7602086067199707</c:v>
                </c:pt>
                <c:pt idx="16">
                  <c:v>6.3050622940063477</c:v>
                </c:pt>
                <c:pt idx="17">
                  <c:v>6.8955183029174805</c:v>
                </c:pt>
                <c:pt idx="18">
                  <c:v>7.5459308624267578</c:v>
                </c:pt>
                <c:pt idx="19">
                  <c:v>8.2497377395629883</c:v>
                </c:pt>
                <c:pt idx="20">
                  <c:v>9.0292482376098633</c:v>
                </c:pt>
                <c:pt idx="21">
                  <c:v>9.8821659088134766</c:v>
                </c:pt>
                <c:pt idx="22">
                  <c:v>10.781588554382324</c:v>
                </c:pt>
                <c:pt idx="23">
                  <c:v>11.883844375610352</c:v>
                </c:pt>
                <c:pt idx="24">
                  <c:v>12.88078784942627</c:v>
                </c:pt>
                <c:pt idx="25">
                  <c:v>14.174558639526367</c:v>
                </c:pt>
                <c:pt idx="26">
                  <c:v>15.479812622070313</c:v>
                </c:pt>
                <c:pt idx="27">
                  <c:v>16.869380950927734</c:v>
                </c:pt>
                <c:pt idx="28">
                  <c:v>18.467361450195313</c:v>
                </c:pt>
                <c:pt idx="29">
                  <c:v>20.271045684814453</c:v>
                </c:pt>
                <c:pt idx="30">
                  <c:v>22.159374237060547</c:v>
                </c:pt>
                <c:pt idx="31">
                  <c:v>24.253406524658203</c:v>
                </c:pt>
                <c:pt idx="32">
                  <c:v>26.593496322631836</c:v>
                </c:pt>
                <c:pt idx="33">
                  <c:v>28.997478485107422</c:v>
                </c:pt>
                <c:pt idx="34">
                  <c:v>29.644582748413086</c:v>
                </c:pt>
                <c:pt idx="35">
                  <c:v>34.043212890625</c:v>
                </c:pt>
                <c:pt idx="36">
                  <c:v>35.178867340087891</c:v>
                </c:pt>
                <c:pt idx="37">
                  <c:v>40.922378540039063</c:v>
                </c:pt>
                <c:pt idx="38">
                  <c:v>44.333087921142578</c:v>
                </c:pt>
                <c:pt idx="39">
                  <c:v>48.548397064208984</c:v>
                </c:pt>
                <c:pt idx="40">
                  <c:v>53.233901977539063</c:v>
                </c:pt>
                <c:pt idx="41">
                  <c:v>59.645061492919922</c:v>
                </c:pt>
                <c:pt idx="42">
                  <c:v>63.721099853515625</c:v>
                </c:pt>
                <c:pt idx="43">
                  <c:v>70.325408935546875</c:v>
                </c:pt>
                <c:pt idx="44">
                  <c:v>77.341629028320313</c:v>
                </c:pt>
                <c:pt idx="45">
                  <c:v>83.743621826171875</c:v>
                </c:pt>
                <c:pt idx="46">
                  <c:v>91.835617065429687</c:v>
                </c:pt>
                <c:pt idx="47">
                  <c:v>100.71853637695312</c:v>
                </c:pt>
                <c:pt idx="48">
                  <c:v>110.35448455810547</c:v>
                </c:pt>
                <c:pt idx="49">
                  <c:v>120.54240417480469</c:v>
                </c:pt>
                <c:pt idx="50">
                  <c:v>132.87623596191406</c:v>
                </c:pt>
                <c:pt idx="51">
                  <c:v>144.55342102050781</c:v>
                </c:pt>
                <c:pt idx="52">
                  <c:v>158.51663208007812</c:v>
                </c:pt>
                <c:pt idx="53">
                  <c:v>173.15687561035156</c:v>
                </c:pt>
                <c:pt idx="54">
                  <c:v>190.09669494628906</c:v>
                </c:pt>
                <c:pt idx="55">
                  <c:v>206.80772399902344</c:v>
                </c:pt>
                <c:pt idx="56">
                  <c:v>227.3304443359375</c:v>
                </c:pt>
                <c:pt idx="57">
                  <c:v>249.60894775390625</c:v>
                </c:pt>
                <c:pt idx="58">
                  <c:v>272.21237182617187</c:v>
                </c:pt>
                <c:pt idx="59">
                  <c:v>298.1358642578125</c:v>
                </c:pt>
                <c:pt idx="60">
                  <c:v>326.39474487304687</c:v>
                </c:pt>
                <c:pt idx="61">
                  <c:v>356.62847900390625</c:v>
                </c:pt>
                <c:pt idx="62">
                  <c:v>391.94952392578125</c:v>
                </c:pt>
                <c:pt idx="63">
                  <c:v>428.1441650390625</c:v>
                </c:pt>
                <c:pt idx="64">
                  <c:v>466.62191772460937</c:v>
                </c:pt>
                <c:pt idx="65">
                  <c:v>512.15911865234375</c:v>
                </c:pt>
                <c:pt idx="66">
                  <c:v>561.41217041015625</c:v>
                </c:pt>
                <c:pt idx="67">
                  <c:v>610.75677490234375</c:v>
                </c:pt>
                <c:pt idx="68">
                  <c:v>671.60986328125</c:v>
                </c:pt>
                <c:pt idx="69">
                  <c:v>735.06536865234375</c:v>
                </c:pt>
                <c:pt idx="70">
                  <c:v>804.03759765625</c:v>
                </c:pt>
                <c:pt idx="71">
                  <c:v>881.06298828125</c:v>
                </c:pt>
                <c:pt idx="72">
                  <c:v>962.6810302734375</c:v>
                </c:pt>
                <c:pt idx="73">
                  <c:v>1048.306640625</c:v>
                </c:pt>
                <c:pt idx="74">
                  <c:v>1149.37353515625</c:v>
                </c:pt>
                <c:pt idx="75">
                  <c:v>1257.3367919921875</c:v>
                </c:pt>
                <c:pt idx="76">
                  <c:v>1378.4813232421875</c:v>
                </c:pt>
                <c:pt idx="77">
                  <c:v>1507.9388427734375</c:v>
                </c:pt>
                <c:pt idx="78">
                  <c:v>1648.0699462890625</c:v>
                </c:pt>
                <c:pt idx="79">
                  <c:v>1809.2733154296875</c:v>
                </c:pt>
                <c:pt idx="80">
                  <c:v>1980.222412109375</c:v>
                </c:pt>
                <c:pt idx="81">
                  <c:v>2155.00439453125</c:v>
                </c:pt>
                <c:pt idx="82">
                  <c:v>2366.61669921875</c:v>
                </c:pt>
                <c:pt idx="83">
                  <c:v>2588.08984375</c:v>
                </c:pt>
                <c:pt idx="84">
                  <c:v>2827.53125</c:v>
                </c:pt>
                <c:pt idx="85">
                  <c:v>3097.98779296875</c:v>
                </c:pt>
                <c:pt idx="86">
                  <c:v>3384.22216796875</c:v>
                </c:pt>
                <c:pt idx="87">
                  <c:v>3707.634033203125</c:v>
                </c:pt>
                <c:pt idx="88">
                  <c:v>4055.955810546875</c:v>
                </c:pt>
                <c:pt idx="89">
                  <c:v>4436.76708984375</c:v>
                </c:pt>
                <c:pt idx="90">
                  <c:v>4843.80419921875</c:v>
                </c:pt>
                <c:pt idx="91">
                  <c:v>5304.0126953125</c:v>
                </c:pt>
                <c:pt idx="92">
                  <c:v>5802.5537109375</c:v>
                </c:pt>
                <c:pt idx="93">
                  <c:v>6352.14501953125</c:v>
                </c:pt>
                <c:pt idx="94">
                  <c:v>6942.92138671875</c:v>
                </c:pt>
                <c:pt idx="95">
                  <c:v>7602.4794921875</c:v>
                </c:pt>
                <c:pt idx="96">
                  <c:v>8314.8115234375</c:v>
                </c:pt>
                <c:pt idx="97">
                  <c:v>9094.45703125</c:v>
                </c:pt>
                <c:pt idx="98">
                  <c:v>9951.7099609375</c:v>
                </c:pt>
                <c:pt idx="99">
                  <c:v>10891.6337890625</c:v>
                </c:pt>
                <c:pt idx="100">
                  <c:v>11894.0107421875</c:v>
                </c:pt>
                <c:pt idx="101">
                  <c:v>12994.2880859375</c:v>
                </c:pt>
                <c:pt idx="102">
                  <c:v>14292.2119140625</c:v>
                </c:pt>
                <c:pt idx="103">
                  <c:v>15592.55078125</c:v>
                </c:pt>
                <c:pt idx="104">
                  <c:v>17088.75390625</c:v>
                </c:pt>
                <c:pt idx="105">
                  <c:v>18689.4140625</c:v>
                </c:pt>
                <c:pt idx="106">
                  <c:v>20387.611328125</c:v>
                </c:pt>
                <c:pt idx="107">
                  <c:v>22291.630859375</c:v>
                </c:pt>
                <c:pt idx="108">
                  <c:v>24395.427734375</c:v>
                </c:pt>
                <c:pt idx="109">
                  <c:v>26695.91015625</c:v>
                </c:pt>
                <c:pt idx="110">
                  <c:v>29294.611328125</c:v>
                </c:pt>
                <c:pt idx="111">
                  <c:v>31994.912109375</c:v>
                </c:pt>
                <c:pt idx="112">
                  <c:v>34997.8828125</c:v>
                </c:pt>
                <c:pt idx="113">
                  <c:v>38280.22265625</c:v>
                </c:pt>
                <c:pt idx="114">
                  <c:v>41870.5078125</c:v>
                </c:pt>
                <c:pt idx="115">
                  <c:v>45770.96484375</c:v>
                </c:pt>
                <c:pt idx="116">
                  <c:v>50070.52734375</c:v>
                </c:pt>
                <c:pt idx="117">
                  <c:v>54770.4609375</c:v>
                </c:pt>
                <c:pt idx="118">
                  <c:v>59466.7578125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49664"/>
        <c:axId val="56051968"/>
      </c:scatterChart>
      <c:valAx>
        <c:axId val="56049664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56051968"/>
        <c:crossesAt val="1.0000000000000041E-3"/>
        <c:crossBetween val="midCat"/>
        <c:majorUnit val="0.2"/>
        <c:minorUnit val="0.1"/>
      </c:valAx>
      <c:valAx>
        <c:axId val="56051968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56049664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0.99986450782467318</c:v>
                </c:pt>
                <c:pt idx="40">
                  <c:v>0.99986450782467318</c:v>
                </c:pt>
                <c:pt idx="41">
                  <c:v>0.99972901564934624</c:v>
                </c:pt>
                <c:pt idx="42">
                  <c:v>0.99972901564934624</c:v>
                </c:pt>
                <c:pt idx="43">
                  <c:v>0.99945803129869248</c:v>
                </c:pt>
                <c:pt idx="44">
                  <c:v>0.99925479303570219</c:v>
                </c:pt>
                <c:pt idx="45">
                  <c:v>0.9990515547727119</c:v>
                </c:pt>
                <c:pt idx="46">
                  <c:v>0.99857733215906785</c:v>
                </c:pt>
                <c:pt idx="47">
                  <c:v>0.99796761737009687</c:v>
                </c:pt>
                <c:pt idx="48">
                  <c:v>0.99613847300318403</c:v>
                </c:pt>
                <c:pt idx="49">
                  <c:v>0.99363186775963686</c:v>
                </c:pt>
                <c:pt idx="50">
                  <c:v>0.98916062597385002</c:v>
                </c:pt>
                <c:pt idx="51">
                  <c:v>0.98184404850619877</c:v>
                </c:pt>
                <c:pt idx="52">
                  <c:v>0.96924327620079942</c:v>
                </c:pt>
                <c:pt idx="53">
                  <c:v>0.94546439943093286</c:v>
                </c:pt>
                <c:pt idx="54">
                  <c:v>0.90854278165435942</c:v>
                </c:pt>
                <c:pt idx="55">
                  <c:v>0.86186572725425104</c:v>
                </c:pt>
                <c:pt idx="56">
                  <c:v>0.80583971275658828</c:v>
                </c:pt>
                <c:pt idx="57">
                  <c:v>0.74364880428155278</c:v>
                </c:pt>
                <c:pt idx="58">
                  <c:v>0.68030621231623867</c:v>
                </c:pt>
                <c:pt idx="59">
                  <c:v>0.61764108122755912</c:v>
                </c:pt>
                <c:pt idx="60">
                  <c:v>0.57699342862949665</c:v>
                </c:pt>
                <c:pt idx="61">
                  <c:v>0.54393333784973907</c:v>
                </c:pt>
                <c:pt idx="62">
                  <c:v>0.51832531671295978</c:v>
                </c:pt>
                <c:pt idx="63">
                  <c:v>0.49549488517038143</c:v>
                </c:pt>
                <c:pt idx="64">
                  <c:v>0.47435810581938886</c:v>
                </c:pt>
                <c:pt idx="65">
                  <c:v>0.45376329516970393</c:v>
                </c:pt>
                <c:pt idx="66">
                  <c:v>0.43418467583497045</c:v>
                </c:pt>
                <c:pt idx="67">
                  <c:v>0.4166384391301402</c:v>
                </c:pt>
                <c:pt idx="68">
                  <c:v>0.3988212180746562</c:v>
                </c:pt>
                <c:pt idx="69">
                  <c:v>0.38188469615879683</c:v>
                </c:pt>
                <c:pt idx="70">
                  <c:v>0.36488042815527399</c:v>
                </c:pt>
                <c:pt idx="71">
                  <c:v>0.34956981234333717</c:v>
                </c:pt>
                <c:pt idx="72">
                  <c:v>0.33405595826840995</c:v>
                </c:pt>
                <c:pt idx="73">
                  <c:v>0.31996477203441498</c:v>
                </c:pt>
                <c:pt idx="74">
                  <c:v>0.3053316170991125</c:v>
                </c:pt>
                <c:pt idx="75">
                  <c:v>0.29096944651446377</c:v>
                </c:pt>
                <c:pt idx="76">
                  <c:v>0.27742022898177632</c:v>
                </c:pt>
                <c:pt idx="77">
                  <c:v>0.26414199579974251</c:v>
                </c:pt>
                <c:pt idx="78">
                  <c:v>0.25174446175733345</c:v>
                </c:pt>
                <c:pt idx="79">
                  <c:v>0.23961791206557814</c:v>
                </c:pt>
                <c:pt idx="80">
                  <c:v>0.22701713976017879</c:v>
                </c:pt>
                <c:pt idx="81">
                  <c:v>0.21611001964636545</c:v>
                </c:pt>
                <c:pt idx="82">
                  <c:v>0.20452543865591766</c:v>
                </c:pt>
                <c:pt idx="83">
                  <c:v>0.19355057245444085</c:v>
                </c:pt>
                <c:pt idx="84">
                  <c:v>0.1831854210419348</c:v>
                </c:pt>
                <c:pt idx="85">
                  <c:v>0.17261703136643858</c:v>
                </c:pt>
                <c:pt idx="86">
                  <c:v>0.1625228643045864</c:v>
                </c:pt>
                <c:pt idx="87">
                  <c:v>0.15222545897974382</c:v>
                </c:pt>
                <c:pt idx="88">
                  <c:v>0.14247002235620887</c:v>
                </c:pt>
                <c:pt idx="89">
                  <c:v>0.1323758552943568</c:v>
                </c:pt>
                <c:pt idx="90">
                  <c:v>0.12282365693381203</c:v>
                </c:pt>
                <c:pt idx="91">
                  <c:v>0.11361018901158459</c:v>
                </c:pt>
                <c:pt idx="92">
                  <c:v>0.10459995935234734</c:v>
                </c:pt>
                <c:pt idx="93">
                  <c:v>9.5792967956100483E-2</c:v>
                </c:pt>
                <c:pt idx="94">
                  <c:v>8.7460199173497677E-2</c:v>
                </c:pt>
                <c:pt idx="95">
                  <c:v>8.027911388117337E-2</c:v>
                </c:pt>
                <c:pt idx="96">
                  <c:v>7.1675360747916694E-2</c:v>
                </c:pt>
                <c:pt idx="97">
                  <c:v>6.4833005893909612E-2</c:v>
                </c:pt>
                <c:pt idx="98">
                  <c:v>5.7855158864575484E-2</c:v>
                </c:pt>
                <c:pt idx="99">
                  <c:v>5.1758010974866209E-2</c:v>
                </c:pt>
                <c:pt idx="100">
                  <c:v>4.5593116997493355E-2</c:v>
                </c:pt>
                <c:pt idx="101">
                  <c:v>4.0037937809091484E-2</c:v>
                </c:pt>
                <c:pt idx="102">
                  <c:v>3.5160219497324063E-2</c:v>
                </c:pt>
                <c:pt idx="103">
                  <c:v>3.0282501185556532E-2</c:v>
                </c:pt>
                <c:pt idx="104">
                  <c:v>2.6149989838086807E-2</c:v>
                </c:pt>
                <c:pt idx="105">
                  <c:v>2.1881986315290258E-2</c:v>
                </c:pt>
                <c:pt idx="106">
                  <c:v>1.8359189756791516E-2</c:v>
                </c:pt>
                <c:pt idx="107">
                  <c:v>1.5242869724273356E-2</c:v>
                </c:pt>
                <c:pt idx="108">
                  <c:v>1.2329787954745597E-2</c:v>
                </c:pt>
                <c:pt idx="109">
                  <c:v>9.6199444482081287E-3</c:v>
                </c:pt>
                <c:pt idx="110">
                  <c:v>7.9940383442856922E-3</c:v>
                </c:pt>
                <c:pt idx="111">
                  <c:v>5.893909626718985E-3</c:v>
                </c:pt>
                <c:pt idx="112">
                  <c:v>3.9292730844794344E-3</c:v>
                </c:pt>
                <c:pt idx="113">
                  <c:v>2.3711130682203541E-3</c:v>
                </c:pt>
                <c:pt idx="114">
                  <c:v>1.1516834902784989E-3</c:v>
                </c:pt>
                <c:pt idx="115">
                  <c:v>1.0839374026150317E-3</c:v>
                </c:pt>
                <c:pt idx="116">
                  <c:v>2.0323826299029069E-4</c:v>
                </c:pt>
                <c:pt idx="117">
                  <c:v>6.7746087663467236E-5</c:v>
                </c:pt>
                <c:pt idx="118">
                  <c:v>0</c:v>
                </c:pt>
              </c:numCache>
            </c:numRef>
          </c:xVal>
          <c:yVal>
            <c:numRef>
              <c:f>Table!$L$18:$L$136</c:f>
              <c:numCache>
                <c:formatCode>????0.00</c:formatCode>
                <c:ptCount val="119"/>
                <c:pt idx="0">
                  <c:v>0.3420843376269736</c:v>
                </c:pt>
                <c:pt idx="1">
                  <c:v>0.35945097635787399</c:v>
                </c:pt>
                <c:pt idx="2">
                  <c:v>0.40867796892956154</c:v>
                </c:pt>
                <c:pt idx="3">
                  <c:v>0.45372444555546304</c:v>
                </c:pt>
                <c:pt idx="4">
                  <c:v>0.48937855966660204</c:v>
                </c:pt>
                <c:pt idx="5">
                  <c:v>0.53274915748850782</c:v>
                </c:pt>
                <c:pt idx="6">
                  <c:v>0.5816262524763296</c:v>
                </c:pt>
                <c:pt idx="7">
                  <c:v>0.6349047978237401</c:v>
                </c:pt>
                <c:pt idx="8">
                  <c:v>0.693008514365546</c:v>
                </c:pt>
                <c:pt idx="9">
                  <c:v>0.75982316038278963</c:v>
                </c:pt>
                <c:pt idx="10">
                  <c:v>0.82890298639790816</c:v>
                </c:pt>
                <c:pt idx="11">
                  <c:v>0.90923531742267627</c:v>
                </c:pt>
                <c:pt idx="12">
                  <c:v>0.99196168454757816</c:v>
                </c:pt>
                <c:pt idx="13">
                  <c:v>1.0833989811479179</c:v>
                </c:pt>
                <c:pt idx="14">
                  <c:v>1.1849837359515798</c:v>
                </c:pt>
                <c:pt idx="15">
                  <c:v>1.2933826070128811</c:v>
                </c:pt>
                <c:pt idx="16">
                  <c:v>1.4157226697809056</c:v>
                </c:pt>
                <c:pt idx="17">
                  <c:v>1.5483021619959916</c:v>
                </c:pt>
                <c:pt idx="18">
                  <c:v>1.6943441457655779</c:v>
                </c:pt>
                <c:pt idx="19">
                  <c:v>1.8523751539693587</c:v>
                </c:pt>
                <c:pt idx="20">
                  <c:v>2.0274044608909145</c:v>
                </c:pt>
                <c:pt idx="21">
                  <c:v>2.2189164279856008</c:v>
                </c:pt>
                <c:pt idx="22">
                  <c:v>2.4208705038805491</c:v>
                </c:pt>
                <c:pt idx="23">
                  <c:v>2.6683682257498322</c:v>
                </c:pt>
                <c:pt idx="24">
                  <c:v>2.8922193806722838</c:v>
                </c:pt>
                <c:pt idx="25">
                  <c:v>3.1827193871172983</c:v>
                </c:pt>
                <c:pt idx="26">
                  <c:v>3.4757978004211418</c:v>
                </c:pt>
                <c:pt idx="27">
                  <c:v>3.7878079428495681</c:v>
                </c:pt>
                <c:pt idx="28">
                  <c:v>4.1466144245605392</c:v>
                </c:pt>
                <c:pt idx="29">
                  <c:v>4.5516091004266501</c:v>
                </c:pt>
                <c:pt idx="30">
                  <c:v>4.9756095963377946</c:v>
                </c:pt>
                <c:pt idx="31">
                  <c:v>5.4457982864040799</c:v>
                </c:pt>
                <c:pt idx="32">
                  <c:v>5.971236104752613</c:v>
                </c:pt>
                <c:pt idx="33">
                  <c:v>6.5110201523108566</c:v>
                </c:pt>
                <c:pt idx="34">
                  <c:v>6.656319299655455</c:v>
                </c:pt>
                <c:pt idx="35">
                  <c:v>7.6439765372739776</c:v>
                </c:pt>
                <c:pt idx="36">
                  <c:v>7.8989735022794676</c:v>
                </c:pt>
                <c:pt idx="37">
                  <c:v>9.1886069159954609</c:v>
                </c:pt>
                <c:pt idx="38">
                  <c:v>9.9544389356811003</c:v>
                </c:pt>
                <c:pt idx="39">
                  <c:v>10.900933741869899</c:v>
                </c:pt>
                <c:pt idx="40">
                  <c:v>11.953005111803382</c:v>
                </c:pt>
                <c:pt idx="41">
                  <c:v>13.392550582136701</c:v>
                </c:pt>
                <c:pt idx="42">
                  <c:v>14.307773880640424</c:v>
                </c:pt>
                <c:pt idx="43">
                  <c:v>15.790688663981999</c:v>
                </c:pt>
                <c:pt idx="44">
                  <c:v>17.366092899235007</c:v>
                </c:pt>
                <c:pt idx="45">
                  <c:v>18.803580098101914</c:v>
                </c:pt>
                <c:pt idx="46">
                  <c:v>20.62053615179018</c:v>
                </c:pt>
                <c:pt idx="47">
                  <c:v>22.615084287359426</c:v>
                </c:pt>
                <c:pt idx="48">
                  <c:v>24.778715612280596</c:v>
                </c:pt>
                <c:pt idx="49">
                  <c:v>27.066285201081893</c:v>
                </c:pt>
                <c:pt idx="50">
                  <c:v>29.835692457037787</c:v>
                </c:pt>
                <c:pt idx="51">
                  <c:v>32.457657924753022</c:v>
                </c:pt>
                <c:pt idx="52">
                  <c:v>35.592921863185609</c:v>
                </c:pt>
                <c:pt idx="53">
                  <c:v>38.880204952620616</c:v>
                </c:pt>
                <c:pt idx="54">
                  <c:v>42.68382895149486</c:v>
                </c:pt>
                <c:pt idx="55">
                  <c:v>46.436080961409665</c:v>
                </c:pt>
                <c:pt idx="56">
                  <c:v>51.0442004488511</c:v>
                </c:pt>
                <c:pt idx="57">
                  <c:v>56.046559008827927</c:v>
                </c:pt>
                <c:pt idx="58">
                  <c:v>61.121874427074872</c:v>
                </c:pt>
                <c:pt idx="59">
                  <c:v>66.942669560257798</c:v>
                </c:pt>
                <c:pt idx="60">
                  <c:v>73.287846823240642</c:v>
                </c:pt>
                <c:pt idx="61">
                  <c:v>80.076452677599107</c:v>
                </c:pt>
                <c:pt idx="62">
                  <c:v>88.007350372897577</c:v>
                </c:pt>
                <c:pt idx="63">
                  <c:v>96.134403137684203</c:v>
                </c:pt>
                <c:pt idx="64">
                  <c:v>104.77409997476941</c:v>
                </c:pt>
                <c:pt idx="65">
                  <c:v>114.99890738595796</c:v>
                </c:pt>
                <c:pt idx="66">
                  <c:v>126.05806250258738</c:v>
                </c:pt>
                <c:pt idx="67">
                  <c:v>137.13777463760792</c:v>
                </c:pt>
                <c:pt idx="68">
                  <c:v>150.80157250778828</c:v>
                </c:pt>
                <c:pt idx="69">
                  <c:v>165.04971047807604</c:v>
                </c:pt>
                <c:pt idx="70">
                  <c:v>180.53655955789765</c:v>
                </c:pt>
                <c:pt idx="71">
                  <c:v>197.83164508943997</c:v>
                </c:pt>
                <c:pt idx="72">
                  <c:v>216.15795289155497</c:v>
                </c:pt>
                <c:pt idx="73">
                  <c:v>235.38410991204447</c:v>
                </c:pt>
                <c:pt idx="74">
                  <c:v>258.07741365438216</c:v>
                </c:pt>
                <c:pt idx="75">
                  <c:v>282.31920906872909</c:v>
                </c:pt>
                <c:pt idx="76">
                  <c:v>309.52069435359977</c:v>
                </c:pt>
                <c:pt idx="77">
                  <c:v>338.58875690838511</c:v>
                </c:pt>
                <c:pt idx="78">
                  <c:v>370.05343889528211</c:v>
                </c:pt>
                <c:pt idx="79">
                  <c:v>406.2496338725133</c:v>
                </c:pt>
                <c:pt idx="80">
                  <c:v>444.63410975280152</c:v>
                </c:pt>
                <c:pt idx="81">
                  <c:v>483.8792120603739</c:v>
                </c:pt>
                <c:pt idx="82">
                  <c:v>531.39410136376205</c:v>
                </c:pt>
                <c:pt idx="83">
                  <c:v>581.12311859466422</c:v>
                </c:pt>
                <c:pt idx="84">
                  <c:v>634.88668366436775</c:v>
                </c:pt>
                <c:pt idx="85">
                  <c:v>695.61430874039809</c:v>
                </c:pt>
                <c:pt idx="86">
                  <c:v>759.88464813788232</c:v>
                </c:pt>
                <c:pt idx="87">
                  <c:v>832.50272674492157</c:v>
                </c:pt>
                <c:pt idx="88">
                  <c:v>910.71401373453546</c:v>
                </c:pt>
                <c:pt idx="89">
                  <c:v>996.22041095464692</c:v>
                </c:pt>
                <c:pt idx="90">
                  <c:v>1087.6154894350084</c:v>
                </c:pt>
                <c:pt idx="91">
                  <c:v>1190.9495360097817</c:v>
                </c:pt>
                <c:pt idx="92">
                  <c:v>1302.8906691381324</c:v>
                </c:pt>
                <c:pt idx="93">
                  <c:v>1426.2945053588094</c:v>
                </c:pt>
                <c:pt idx="94">
                  <c:v>1558.9459300074157</c:v>
                </c:pt>
                <c:pt idx="95">
                  <c:v>1707.0414314329112</c:v>
                </c:pt>
                <c:pt idx="96">
                  <c:v>1866.9866560836433</c:v>
                </c:pt>
                <c:pt idx="97">
                  <c:v>2042.0462777549865</c:v>
                </c:pt>
                <c:pt idx="98">
                  <c:v>2234.5316727761237</c:v>
                </c:pt>
                <c:pt idx="99">
                  <c:v>2445.5797813108743</c:v>
                </c:pt>
                <c:pt idx="100">
                  <c:v>2670.6509558738871</c:v>
                </c:pt>
                <c:pt idx="101">
                  <c:v>2917.7044354364834</c:v>
                </c:pt>
                <c:pt idx="102">
                  <c:v>3209.1369544890113</c:v>
                </c:pt>
                <c:pt idx="103">
                  <c:v>3501.1117402773389</c:v>
                </c:pt>
                <c:pt idx="104">
                  <c:v>3837.0653889309174</c:v>
                </c:pt>
                <c:pt idx="105">
                  <c:v>4196.4735540131778</c:v>
                </c:pt>
                <c:pt idx="106">
                  <c:v>4577.7824538460463</c:v>
                </c:pt>
                <c:pt idx="107">
                  <c:v>5005.3061623205313</c:v>
                </c:pt>
                <c:pt idx="108">
                  <c:v>5477.6873680356621</c:v>
                </c:pt>
                <c:pt idx="109">
                  <c:v>5994.2318467756904</c:v>
                </c:pt>
                <c:pt idx="110">
                  <c:v>6577.7376060299603</c:v>
                </c:pt>
                <c:pt idx="111">
                  <c:v>7184.0562834642469</c:v>
                </c:pt>
                <c:pt idx="112">
                  <c:v>7858.3356962375929</c:v>
                </c:pt>
                <c:pt idx="113">
                  <c:v>8595.3439461226681</c:v>
                </c:pt>
                <c:pt idx="114">
                  <c:v>9401.4974541558568</c:v>
                </c:pt>
                <c:pt idx="115">
                  <c:v>10277.296167024433</c:v>
                </c:pt>
                <c:pt idx="116">
                  <c:v>11242.709007937396</c:v>
                </c:pt>
                <c:pt idx="117">
                  <c:v>12298.020157116982</c:v>
                </c:pt>
                <c:pt idx="118">
                  <c:v>13352.514726707355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082432"/>
        <c:axId val="56084352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0.99986450782467318</c:v>
                </c:pt>
                <c:pt idx="40">
                  <c:v>0.99986450782467318</c:v>
                </c:pt>
                <c:pt idx="41">
                  <c:v>0.99972901564934624</c:v>
                </c:pt>
                <c:pt idx="42">
                  <c:v>0.99972901564934624</c:v>
                </c:pt>
                <c:pt idx="43">
                  <c:v>0.99945803129869248</c:v>
                </c:pt>
                <c:pt idx="44">
                  <c:v>0.99925479303570219</c:v>
                </c:pt>
                <c:pt idx="45">
                  <c:v>0.9990515547727119</c:v>
                </c:pt>
                <c:pt idx="46">
                  <c:v>0.99857733215906785</c:v>
                </c:pt>
                <c:pt idx="47">
                  <c:v>0.99796761737009687</c:v>
                </c:pt>
                <c:pt idx="48">
                  <c:v>0.99613847300318403</c:v>
                </c:pt>
                <c:pt idx="49">
                  <c:v>0.99363186775963686</c:v>
                </c:pt>
                <c:pt idx="50">
                  <c:v>0.98916062597385002</c:v>
                </c:pt>
                <c:pt idx="51">
                  <c:v>0.98184404850619877</c:v>
                </c:pt>
                <c:pt idx="52">
                  <c:v>0.96924327620079942</c:v>
                </c:pt>
                <c:pt idx="53">
                  <c:v>0.94546439943093286</c:v>
                </c:pt>
                <c:pt idx="54">
                  <c:v>0.90854278165435942</c:v>
                </c:pt>
                <c:pt idx="55">
                  <c:v>0.86186572725425104</c:v>
                </c:pt>
                <c:pt idx="56">
                  <c:v>0.80583971275658828</c:v>
                </c:pt>
                <c:pt idx="57">
                  <c:v>0.74364880428155278</c:v>
                </c:pt>
                <c:pt idx="58">
                  <c:v>0.68030621231623867</c:v>
                </c:pt>
                <c:pt idx="59">
                  <c:v>0.61764108122755912</c:v>
                </c:pt>
                <c:pt idx="60">
                  <c:v>0.57699342862949665</c:v>
                </c:pt>
                <c:pt idx="61">
                  <c:v>0.54393333784973907</c:v>
                </c:pt>
                <c:pt idx="62">
                  <c:v>0.51832531671295978</c:v>
                </c:pt>
                <c:pt idx="63">
                  <c:v>0.49549488517038143</c:v>
                </c:pt>
                <c:pt idx="64">
                  <c:v>0.47435810581938886</c:v>
                </c:pt>
                <c:pt idx="65">
                  <c:v>0.45376329516970393</c:v>
                </c:pt>
                <c:pt idx="66">
                  <c:v>0.43418467583497045</c:v>
                </c:pt>
                <c:pt idx="67">
                  <c:v>0.4166384391301402</c:v>
                </c:pt>
                <c:pt idx="68">
                  <c:v>0.3988212180746562</c:v>
                </c:pt>
                <c:pt idx="69">
                  <c:v>0.38188469615879683</c:v>
                </c:pt>
                <c:pt idx="70">
                  <c:v>0.36488042815527399</c:v>
                </c:pt>
                <c:pt idx="71">
                  <c:v>0.34956981234333717</c:v>
                </c:pt>
                <c:pt idx="72">
                  <c:v>0.33405595826840995</c:v>
                </c:pt>
                <c:pt idx="73">
                  <c:v>0.31996477203441498</c:v>
                </c:pt>
                <c:pt idx="74">
                  <c:v>0.3053316170991125</c:v>
                </c:pt>
                <c:pt idx="75">
                  <c:v>0.29096944651446377</c:v>
                </c:pt>
                <c:pt idx="76">
                  <c:v>0.27742022898177632</c:v>
                </c:pt>
                <c:pt idx="77">
                  <c:v>0.26414199579974251</c:v>
                </c:pt>
                <c:pt idx="78">
                  <c:v>0.25174446175733345</c:v>
                </c:pt>
                <c:pt idx="79">
                  <c:v>0.23961791206557814</c:v>
                </c:pt>
                <c:pt idx="80">
                  <c:v>0.22701713976017879</c:v>
                </c:pt>
                <c:pt idx="81">
                  <c:v>0.21611001964636545</c:v>
                </c:pt>
                <c:pt idx="82">
                  <c:v>0.20452543865591766</c:v>
                </c:pt>
                <c:pt idx="83">
                  <c:v>0.19355057245444085</c:v>
                </c:pt>
                <c:pt idx="84">
                  <c:v>0.1831854210419348</c:v>
                </c:pt>
                <c:pt idx="85">
                  <c:v>0.17261703136643858</c:v>
                </c:pt>
                <c:pt idx="86">
                  <c:v>0.1625228643045864</c:v>
                </c:pt>
                <c:pt idx="87">
                  <c:v>0.15222545897974382</c:v>
                </c:pt>
                <c:pt idx="88">
                  <c:v>0.14247002235620887</c:v>
                </c:pt>
                <c:pt idx="89">
                  <c:v>0.1323758552943568</c:v>
                </c:pt>
                <c:pt idx="90">
                  <c:v>0.12282365693381203</c:v>
                </c:pt>
                <c:pt idx="91">
                  <c:v>0.11361018901158459</c:v>
                </c:pt>
                <c:pt idx="92">
                  <c:v>0.10459995935234734</c:v>
                </c:pt>
                <c:pt idx="93">
                  <c:v>9.5792967956100483E-2</c:v>
                </c:pt>
                <c:pt idx="94">
                  <c:v>8.7460199173497677E-2</c:v>
                </c:pt>
                <c:pt idx="95">
                  <c:v>8.027911388117337E-2</c:v>
                </c:pt>
                <c:pt idx="96">
                  <c:v>7.1675360747916694E-2</c:v>
                </c:pt>
                <c:pt idx="97">
                  <c:v>6.4833005893909612E-2</c:v>
                </c:pt>
                <c:pt idx="98">
                  <c:v>5.7855158864575484E-2</c:v>
                </c:pt>
                <c:pt idx="99">
                  <c:v>5.1758010974866209E-2</c:v>
                </c:pt>
                <c:pt idx="100">
                  <c:v>4.5593116997493355E-2</c:v>
                </c:pt>
                <c:pt idx="101">
                  <c:v>4.0037937809091484E-2</c:v>
                </c:pt>
                <c:pt idx="102">
                  <c:v>3.5160219497324063E-2</c:v>
                </c:pt>
                <c:pt idx="103">
                  <c:v>3.0282501185556532E-2</c:v>
                </c:pt>
                <c:pt idx="104">
                  <c:v>2.6149989838086807E-2</c:v>
                </c:pt>
                <c:pt idx="105">
                  <c:v>2.1881986315290258E-2</c:v>
                </c:pt>
                <c:pt idx="106">
                  <c:v>1.8359189756791516E-2</c:v>
                </c:pt>
                <c:pt idx="107">
                  <c:v>1.5242869724273356E-2</c:v>
                </c:pt>
                <c:pt idx="108">
                  <c:v>1.2329787954745597E-2</c:v>
                </c:pt>
                <c:pt idx="109">
                  <c:v>9.6199444482081287E-3</c:v>
                </c:pt>
                <c:pt idx="110">
                  <c:v>7.9940383442856922E-3</c:v>
                </c:pt>
                <c:pt idx="111">
                  <c:v>5.893909626718985E-3</c:v>
                </c:pt>
                <c:pt idx="112">
                  <c:v>3.9292730844794344E-3</c:v>
                </c:pt>
                <c:pt idx="113">
                  <c:v>2.3711130682203541E-3</c:v>
                </c:pt>
                <c:pt idx="114">
                  <c:v>1.1516834902784989E-3</c:v>
                </c:pt>
                <c:pt idx="115">
                  <c:v>1.0839374026150317E-3</c:v>
                </c:pt>
                <c:pt idx="116">
                  <c:v>2.0323826299029069E-4</c:v>
                </c:pt>
                <c:pt idx="117">
                  <c:v>6.7746087663467236E-5</c:v>
                </c:pt>
                <c:pt idx="118">
                  <c:v>0</c:v>
                </c:pt>
              </c:numCache>
            </c:numRef>
          </c:xVal>
          <c:yVal>
            <c:numRef>
              <c:f>Table!$O$18:$O$136</c:f>
              <c:numCache>
                <c:formatCode>????0.00</c:formatCode>
                <c:ptCount val="119"/>
                <c:pt idx="0">
                  <c:v>0.73377163798149647</c:v>
                </c:pt>
                <c:pt idx="1">
                  <c:v>0.77102311531075518</c:v>
                </c:pt>
                <c:pt idx="2">
                  <c:v>0.87661511996902963</c:v>
                </c:pt>
                <c:pt idx="3">
                  <c:v>0.97323990895637735</c:v>
                </c:pt>
                <c:pt idx="4">
                  <c:v>1.0497180602029217</c:v>
                </c:pt>
                <c:pt idx="5">
                  <c:v>1.1427480855609349</c:v>
                </c:pt>
                <c:pt idx="6">
                  <c:v>1.2475895591512864</c:v>
                </c:pt>
                <c:pt idx="7">
                  <c:v>1.3618721532040758</c:v>
                </c:pt>
                <c:pt idx="8">
                  <c:v>1.4865047498188462</c:v>
                </c:pt>
                <c:pt idx="9">
                  <c:v>1.629822308843393</c:v>
                </c:pt>
                <c:pt idx="10">
                  <c:v>1.7779986838221971</c:v>
                </c:pt>
                <c:pt idx="11">
                  <c:v>1.950311706183347</c:v>
                </c:pt>
                <c:pt idx="12">
                  <c:v>2.1277599411144967</c:v>
                </c:pt>
                <c:pt idx="13">
                  <c:v>2.3238931384554227</c:v>
                </c:pt>
                <c:pt idx="14">
                  <c:v>2.5417926554087944</c:v>
                </c:pt>
                <c:pt idx="15">
                  <c:v>2.7743084663510968</c:v>
                </c:pt>
                <c:pt idx="16">
                  <c:v>3.0367281634082066</c:v>
                </c:pt>
                <c:pt idx="17">
                  <c:v>3.3211114585928607</c:v>
                </c:pt>
                <c:pt idx="18">
                  <c:v>3.6343718270389918</c:v>
                </c:pt>
                <c:pt idx="19">
                  <c:v>3.9733486786129535</c:v>
                </c:pt>
                <c:pt idx="20">
                  <c:v>4.3487869173979297</c:v>
                </c:pt>
                <c:pt idx="21">
                  <c:v>4.7595804976096119</c:v>
                </c:pt>
                <c:pt idx="22">
                  <c:v>5.1927724235962023</c:v>
                </c:pt>
                <c:pt idx="23">
                  <c:v>5.7236555678889589</c:v>
                </c:pt>
                <c:pt idx="24">
                  <c:v>6.2038167753588249</c:v>
                </c:pt>
                <c:pt idx="25">
                  <c:v>6.8269399123065178</c:v>
                </c:pt>
                <c:pt idx="26">
                  <c:v>7.4555937374970869</c:v>
                </c:pt>
                <c:pt idx="27">
                  <c:v>8.1248561622684861</c:v>
                </c:pt>
                <c:pt idx="28">
                  <c:v>8.8944968351791918</c:v>
                </c:pt>
                <c:pt idx="29">
                  <c:v>9.7632112836264504</c:v>
                </c:pt>
                <c:pt idx="30">
                  <c:v>10.672693256837826</c:v>
                </c:pt>
                <c:pt idx="31">
                  <c:v>11.681249005585759</c:v>
                </c:pt>
                <c:pt idx="32">
                  <c:v>12.808314253008609</c:v>
                </c:pt>
                <c:pt idx="33">
                  <c:v>13.966152192858981</c:v>
                </c:pt>
                <c:pt idx="34">
                  <c:v>14.277819175580129</c:v>
                </c:pt>
                <c:pt idx="35">
                  <c:v>16.396346068798753</c:v>
                </c:pt>
                <c:pt idx="36">
                  <c:v>16.943315105704567</c:v>
                </c:pt>
                <c:pt idx="37">
                  <c:v>19.70958154439181</c:v>
                </c:pt>
                <c:pt idx="38">
                  <c:v>21.352292869328831</c:v>
                </c:pt>
                <c:pt idx="39">
                  <c:v>23.382526258837196</c:v>
                </c:pt>
                <c:pt idx="40">
                  <c:v>25.639221604039861</c:v>
                </c:pt>
                <c:pt idx="41">
                  <c:v>28.727049725732954</c:v>
                </c:pt>
                <c:pt idx="42">
                  <c:v>30.690205664179377</c:v>
                </c:pt>
                <c:pt idx="43">
                  <c:v>33.871061055302448</c:v>
                </c:pt>
                <c:pt idx="44">
                  <c:v>37.250306519165612</c:v>
                </c:pt>
                <c:pt idx="45">
                  <c:v>40.333719644148253</c:v>
                </c:pt>
                <c:pt idx="46">
                  <c:v>44.231094276684217</c:v>
                </c:pt>
                <c:pt idx="47">
                  <c:v>48.509404305790284</c:v>
                </c:pt>
                <c:pt idx="48">
                  <c:v>53.150398138740023</c:v>
                </c:pt>
                <c:pt idx="49">
                  <c:v>58.057239813560479</c:v>
                </c:pt>
                <c:pt idx="50">
                  <c:v>63.997624317970384</c:v>
                </c:pt>
                <c:pt idx="51">
                  <c:v>69.621745870341101</c:v>
                </c:pt>
                <c:pt idx="52">
                  <c:v>76.34689374342689</c:v>
                </c:pt>
                <c:pt idx="53">
                  <c:v>83.398123021494257</c:v>
                </c:pt>
                <c:pt idx="54">
                  <c:v>91.556904657861139</c:v>
                </c:pt>
                <c:pt idx="55">
                  <c:v>99.605493267717023</c:v>
                </c:pt>
                <c:pt idx="56">
                  <c:v>109.48991945270508</c:v>
                </c:pt>
                <c:pt idx="57">
                  <c:v>120.21998929392521</c:v>
                </c:pt>
                <c:pt idx="58">
                  <c:v>131.10655175262738</c:v>
                </c:pt>
                <c:pt idx="59">
                  <c:v>143.59216979892278</c:v>
                </c:pt>
                <c:pt idx="60">
                  <c:v>157.20258863843983</c:v>
                </c:pt>
                <c:pt idx="61">
                  <c:v>171.76416275761287</c:v>
                </c:pt>
                <c:pt idx="62">
                  <c:v>188.77595532582066</c:v>
                </c:pt>
                <c:pt idx="63">
                  <c:v>206.20850093883359</c:v>
                </c:pt>
                <c:pt idx="64">
                  <c:v>224.74066918654961</c:v>
                </c:pt>
                <c:pt idx="65">
                  <c:v>246.67290301578288</c:v>
                </c:pt>
                <c:pt idx="66">
                  <c:v>270.39481446286442</c:v>
                </c:pt>
                <c:pt idx="67">
                  <c:v>294.16082075848976</c:v>
                </c:pt>
                <c:pt idx="68">
                  <c:v>323.46969649890241</c:v>
                </c:pt>
                <c:pt idx="69">
                  <c:v>354.03198300745618</c:v>
                </c:pt>
                <c:pt idx="70">
                  <c:v>387.25130750299803</c:v>
                </c:pt>
                <c:pt idx="71">
                  <c:v>424.34930306615189</c:v>
                </c:pt>
                <c:pt idx="72">
                  <c:v>463.65927261165808</c:v>
                </c:pt>
                <c:pt idx="73">
                  <c:v>504.89942066075605</c:v>
                </c:pt>
                <c:pt idx="74">
                  <c:v>553.57660586525571</c:v>
                </c:pt>
                <c:pt idx="75">
                  <c:v>605.57530902773306</c:v>
                </c:pt>
                <c:pt idx="76">
                  <c:v>663.9225533110249</c:v>
                </c:pt>
                <c:pt idx="77">
                  <c:v>726.27360984209599</c:v>
                </c:pt>
                <c:pt idx="78">
                  <c:v>793.76542019580052</c:v>
                </c:pt>
                <c:pt idx="79">
                  <c:v>871.40633606287724</c:v>
                </c:pt>
                <c:pt idx="80">
                  <c:v>953.7411191608785</c:v>
                </c:pt>
                <c:pt idx="81">
                  <c:v>1037.9219477914501</c:v>
                </c:pt>
                <c:pt idx="82">
                  <c:v>1139.841487266757</c:v>
                </c:pt>
                <c:pt idx="83">
                  <c:v>1246.5103358958909</c:v>
                </c:pt>
                <c:pt idx="84">
                  <c:v>1361.8332982933673</c:v>
                </c:pt>
                <c:pt idx="85">
                  <c:v>1492.0941843423384</c:v>
                </c:pt>
                <c:pt idx="86">
                  <c:v>1629.9542002099581</c:v>
                </c:pt>
                <c:pt idx="87">
                  <c:v>1785.7201345879917</c:v>
                </c:pt>
                <c:pt idx="88">
                  <c:v>1953.4835129440917</c:v>
                </c:pt>
                <c:pt idx="89">
                  <c:v>2136.8949183926366</c:v>
                </c:pt>
                <c:pt idx="90">
                  <c:v>2332.9375577756509</c:v>
                </c:pt>
                <c:pt idx="91">
                  <c:v>2554.5893093302911</c:v>
                </c:pt>
                <c:pt idx="92">
                  <c:v>2794.703280004574</c:v>
                </c:pt>
                <c:pt idx="93">
                  <c:v>3059.4047733994198</c:v>
                </c:pt>
                <c:pt idx="94">
                  <c:v>3343.9423638082708</c:v>
                </c:pt>
                <c:pt idx="95">
                  <c:v>3661.607532031127</c:v>
                </c:pt>
                <c:pt idx="96">
                  <c:v>4004.6903819897975</c:v>
                </c:pt>
                <c:pt idx="97">
                  <c:v>4380.1936459780927</c:v>
                </c:pt>
                <c:pt idx="98">
                  <c:v>4793.075231180017</c:v>
                </c:pt>
                <c:pt idx="99">
                  <c:v>5245.7738766857028</c:v>
                </c:pt>
                <c:pt idx="100">
                  <c:v>5728.5520289015176</c:v>
                </c:pt>
                <c:pt idx="101">
                  <c:v>6258.4822724935302</c:v>
                </c:pt>
                <c:pt idx="102">
                  <c:v>6883.6056509845803</c:v>
                </c:pt>
                <c:pt idx="103">
                  <c:v>7509.8921927870861</c:v>
                </c:pt>
                <c:pt idx="104">
                  <c:v>8230.5134897703083</c:v>
                </c:pt>
                <c:pt idx="105">
                  <c:v>9001.4447748030434</c:v>
                </c:pt>
                <c:pt idx="106">
                  <c:v>9819.353182852954</c:v>
                </c:pt>
                <c:pt idx="107">
                  <c:v>10736.392454569996</c:v>
                </c:pt>
                <c:pt idx="108">
                  <c:v>11749.651154087651</c:v>
                </c:pt>
                <c:pt idx="109">
                  <c:v>12857.640168974027</c:v>
                </c:pt>
                <c:pt idx="110">
                  <c:v>14109.261274195542</c:v>
                </c:pt>
                <c:pt idx="111">
                  <c:v>15409.816137846949</c:v>
                </c:pt>
                <c:pt idx="112">
                  <c:v>16856.146924576562</c:v>
                </c:pt>
                <c:pt idx="113">
                  <c:v>18437.031201464328</c:v>
                </c:pt>
                <c:pt idx="114">
                  <c:v>20166.232205396522</c:v>
                </c:pt>
                <c:pt idx="115">
                  <c:v>22044.822323089735</c:v>
                </c:pt>
                <c:pt idx="116">
                  <c:v>24115.634937660656</c:v>
                </c:pt>
                <c:pt idx="117">
                  <c:v>26379.279616295546</c:v>
                </c:pt>
                <c:pt idx="118">
                  <c:v>28641.17272996001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75168"/>
        <c:axId val="56373248"/>
      </c:scatterChart>
      <c:valAx>
        <c:axId val="56082432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56084352"/>
        <c:crossesAt val="0"/>
        <c:crossBetween val="midCat"/>
        <c:majorUnit val="0.2"/>
        <c:minorUnit val="0.1"/>
      </c:valAx>
      <c:valAx>
        <c:axId val="56084352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56082432"/>
        <c:crossesAt val="0"/>
        <c:crossBetween val="midCat"/>
        <c:majorUnit val="40"/>
        <c:minorUnit val="20"/>
      </c:valAx>
      <c:valAx>
        <c:axId val="56373248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56375168"/>
        <c:crosses val="max"/>
        <c:crossBetween val="midCat"/>
        <c:majorUnit val="85.8"/>
        <c:minorUnit val="42.9"/>
      </c:valAx>
      <c:valAx>
        <c:axId val="56375168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5637324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0.99986450782467318</c:v>
                </c:pt>
                <c:pt idx="40">
                  <c:v>0.99986450782467318</c:v>
                </c:pt>
                <c:pt idx="41">
                  <c:v>0.99972901564934624</c:v>
                </c:pt>
                <c:pt idx="42">
                  <c:v>0.99972901564934624</c:v>
                </c:pt>
                <c:pt idx="43">
                  <c:v>0.99945803129869248</c:v>
                </c:pt>
                <c:pt idx="44">
                  <c:v>0.99925479303570219</c:v>
                </c:pt>
                <c:pt idx="45">
                  <c:v>0.9990515547727119</c:v>
                </c:pt>
                <c:pt idx="46">
                  <c:v>0.99857733215906785</c:v>
                </c:pt>
                <c:pt idx="47">
                  <c:v>0.99796761737009687</c:v>
                </c:pt>
                <c:pt idx="48">
                  <c:v>0.99613847300318403</c:v>
                </c:pt>
                <c:pt idx="49">
                  <c:v>0.99363186775963686</c:v>
                </c:pt>
                <c:pt idx="50">
                  <c:v>0.98916062597385002</c:v>
                </c:pt>
                <c:pt idx="51">
                  <c:v>0.98184404850619877</c:v>
                </c:pt>
                <c:pt idx="52">
                  <c:v>0.96924327620079942</c:v>
                </c:pt>
                <c:pt idx="53">
                  <c:v>0.94546439943093286</c:v>
                </c:pt>
                <c:pt idx="54">
                  <c:v>0.90854278165435942</c:v>
                </c:pt>
                <c:pt idx="55">
                  <c:v>0.86186572725425104</c:v>
                </c:pt>
                <c:pt idx="56">
                  <c:v>0.80583971275658828</c:v>
                </c:pt>
                <c:pt idx="57">
                  <c:v>0.74364880428155278</c:v>
                </c:pt>
                <c:pt idx="58">
                  <c:v>0.68030621231623867</c:v>
                </c:pt>
                <c:pt idx="59">
                  <c:v>0.61764108122755912</c:v>
                </c:pt>
                <c:pt idx="60">
                  <c:v>0.57699342862949665</c:v>
                </c:pt>
                <c:pt idx="61">
                  <c:v>0.54393333784973907</c:v>
                </c:pt>
                <c:pt idx="62">
                  <c:v>0.51832531671295978</c:v>
                </c:pt>
                <c:pt idx="63">
                  <c:v>0.49549488517038143</c:v>
                </c:pt>
                <c:pt idx="64">
                  <c:v>0.47435810581938886</c:v>
                </c:pt>
                <c:pt idx="65">
                  <c:v>0.45376329516970393</c:v>
                </c:pt>
                <c:pt idx="66">
                  <c:v>0.43418467583497045</c:v>
                </c:pt>
                <c:pt idx="67">
                  <c:v>0.4166384391301402</c:v>
                </c:pt>
                <c:pt idx="68">
                  <c:v>0.3988212180746562</c:v>
                </c:pt>
                <c:pt idx="69">
                  <c:v>0.38188469615879683</c:v>
                </c:pt>
                <c:pt idx="70">
                  <c:v>0.36488042815527399</c:v>
                </c:pt>
                <c:pt idx="71">
                  <c:v>0.34956981234333717</c:v>
                </c:pt>
                <c:pt idx="72">
                  <c:v>0.33405595826840995</c:v>
                </c:pt>
                <c:pt idx="73">
                  <c:v>0.31996477203441498</c:v>
                </c:pt>
                <c:pt idx="74">
                  <c:v>0.3053316170991125</c:v>
                </c:pt>
                <c:pt idx="75">
                  <c:v>0.29096944651446377</c:v>
                </c:pt>
                <c:pt idx="76">
                  <c:v>0.27742022898177632</c:v>
                </c:pt>
                <c:pt idx="77">
                  <c:v>0.26414199579974251</c:v>
                </c:pt>
                <c:pt idx="78">
                  <c:v>0.25174446175733345</c:v>
                </c:pt>
                <c:pt idx="79">
                  <c:v>0.23961791206557814</c:v>
                </c:pt>
                <c:pt idx="80">
                  <c:v>0.22701713976017879</c:v>
                </c:pt>
                <c:pt idx="81">
                  <c:v>0.21611001964636545</c:v>
                </c:pt>
                <c:pt idx="82">
                  <c:v>0.20452543865591766</c:v>
                </c:pt>
                <c:pt idx="83">
                  <c:v>0.19355057245444085</c:v>
                </c:pt>
                <c:pt idx="84">
                  <c:v>0.1831854210419348</c:v>
                </c:pt>
                <c:pt idx="85">
                  <c:v>0.17261703136643858</c:v>
                </c:pt>
                <c:pt idx="86">
                  <c:v>0.1625228643045864</c:v>
                </c:pt>
                <c:pt idx="87">
                  <c:v>0.15222545897974382</c:v>
                </c:pt>
                <c:pt idx="88">
                  <c:v>0.14247002235620887</c:v>
                </c:pt>
                <c:pt idx="89">
                  <c:v>0.1323758552943568</c:v>
                </c:pt>
                <c:pt idx="90">
                  <c:v>0.12282365693381203</c:v>
                </c:pt>
                <c:pt idx="91">
                  <c:v>0.11361018901158459</c:v>
                </c:pt>
                <c:pt idx="92">
                  <c:v>0.10459995935234734</c:v>
                </c:pt>
                <c:pt idx="93">
                  <c:v>9.5792967956100483E-2</c:v>
                </c:pt>
                <c:pt idx="94">
                  <c:v>8.7460199173497677E-2</c:v>
                </c:pt>
                <c:pt idx="95">
                  <c:v>8.027911388117337E-2</c:v>
                </c:pt>
                <c:pt idx="96">
                  <c:v>7.1675360747916694E-2</c:v>
                </c:pt>
                <c:pt idx="97">
                  <c:v>6.4833005893909612E-2</c:v>
                </c:pt>
                <c:pt idx="98">
                  <c:v>5.7855158864575484E-2</c:v>
                </c:pt>
                <c:pt idx="99">
                  <c:v>5.1758010974866209E-2</c:v>
                </c:pt>
                <c:pt idx="100">
                  <c:v>4.5593116997493355E-2</c:v>
                </c:pt>
                <c:pt idx="101">
                  <c:v>4.0037937809091484E-2</c:v>
                </c:pt>
                <c:pt idx="102">
                  <c:v>3.5160219497324063E-2</c:v>
                </c:pt>
                <c:pt idx="103">
                  <c:v>3.0282501185556532E-2</c:v>
                </c:pt>
                <c:pt idx="104">
                  <c:v>2.6149989838086807E-2</c:v>
                </c:pt>
                <c:pt idx="105">
                  <c:v>2.1881986315290258E-2</c:v>
                </c:pt>
                <c:pt idx="106">
                  <c:v>1.8359189756791516E-2</c:v>
                </c:pt>
                <c:pt idx="107">
                  <c:v>1.5242869724273356E-2</c:v>
                </c:pt>
                <c:pt idx="108">
                  <c:v>1.2329787954745597E-2</c:v>
                </c:pt>
                <c:pt idx="109">
                  <c:v>9.6199444482081287E-3</c:v>
                </c:pt>
                <c:pt idx="110">
                  <c:v>7.9940383442856922E-3</c:v>
                </c:pt>
                <c:pt idx="111">
                  <c:v>5.893909626718985E-3</c:v>
                </c:pt>
                <c:pt idx="112">
                  <c:v>3.9292730844794344E-3</c:v>
                </c:pt>
                <c:pt idx="113">
                  <c:v>2.3711130682203541E-3</c:v>
                </c:pt>
                <c:pt idx="114">
                  <c:v>1.1516834902784989E-3</c:v>
                </c:pt>
                <c:pt idx="115">
                  <c:v>1.0839374026150317E-3</c:v>
                </c:pt>
                <c:pt idx="116">
                  <c:v>2.0323826299029069E-4</c:v>
                </c:pt>
                <c:pt idx="117">
                  <c:v>6.7746087663467236E-5</c:v>
                </c:pt>
                <c:pt idx="118">
                  <c:v>0</c:v>
                </c:pt>
              </c:numCache>
            </c:numRef>
          </c:xVal>
          <c:yVal>
            <c:numRef>
              <c:f>Table!$K$18:$K$136</c:f>
              <c:numCache>
                <c:formatCode>??0.000</c:formatCode>
                <c:ptCount val="119"/>
                <c:pt idx="0">
                  <c:v>1.8906152556827512E-3</c:v>
                </c:pt>
                <c:pt idx="1">
                  <c:v>1.9865963589169333E-3</c:v>
                </c:pt>
                <c:pt idx="2">
                  <c:v>2.2586617325994363E-3</c:v>
                </c:pt>
                <c:pt idx="3">
                  <c:v>2.507622431924276E-3</c:v>
                </c:pt>
                <c:pt idx="4">
                  <c:v>2.704673874074423E-3</c:v>
                </c:pt>
                <c:pt idx="5">
                  <c:v>2.944372407070663E-3</c:v>
                </c:pt>
                <c:pt idx="6">
                  <c:v>3.2145039836241544E-3</c:v>
                </c:pt>
                <c:pt idx="7">
                  <c:v>3.5089612842218792E-3</c:v>
                </c:pt>
                <c:pt idx="8">
                  <c:v>3.8300861087836881E-3</c:v>
                </c:pt>
                <c:pt idx="9">
                  <c:v>4.199354079189835E-3</c:v>
                </c:pt>
                <c:pt idx="10">
                  <c:v>4.5811411374050226E-3</c:v>
                </c:pt>
                <c:pt idx="11">
                  <c:v>5.025117998823327E-3</c:v>
                </c:pt>
                <c:pt idx="12">
                  <c:v>5.4823261037559249E-3</c:v>
                </c:pt>
                <c:pt idx="13">
                  <c:v>5.9876773545328617E-3</c:v>
                </c:pt>
                <c:pt idx="14">
                  <c:v>6.5491110889999002E-3</c:v>
                </c:pt>
                <c:pt idx="15">
                  <c:v>7.1482047532961052E-3</c:v>
                </c:pt>
                <c:pt idx="16">
                  <c:v>7.8243479250499418E-3</c:v>
                </c:pt>
                <c:pt idx="17">
                  <c:v>8.5570818827380123E-3</c:v>
                </c:pt>
                <c:pt idx="18">
                  <c:v>9.3642196909180415E-3</c:v>
                </c:pt>
                <c:pt idx="19">
                  <c:v>1.0237617862414554E-2</c:v>
                </c:pt>
                <c:pt idx="20">
                  <c:v>1.1204961413285672E-2</c:v>
                </c:pt>
                <c:pt idx="21">
                  <c:v>1.2263400537236017E-2</c:v>
                </c:pt>
                <c:pt idx="22">
                  <c:v>1.3379550605616682E-2</c:v>
                </c:pt>
                <c:pt idx="23">
                  <c:v>1.4747409104952716E-2</c:v>
                </c:pt>
                <c:pt idx="24">
                  <c:v>1.5984578895988536E-2</c:v>
                </c:pt>
                <c:pt idx="25">
                  <c:v>1.7590100352395534E-2</c:v>
                </c:pt>
                <c:pt idx="26">
                  <c:v>1.9209872023753842E-2</c:v>
                </c:pt>
                <c:pt idx="27">
                  <c:v>2.0934274664620077E-2</c:v>
                </c:pt>
                <c:pt idx="28">
                  <c:v>2.2917309061536374E-2</c:v>
                </c:pt>
                <c:pt idx="29">
                  <c:v>2.5155614147277267E-2</c:v>
                </c:pt>
                <c:pt idx="30">
                  <c:v>2.7498959684659898E-2</c:v>
                </c:pt>
                <c:pt idx="31">
                  <c:v>3.009757591086714E-2</c:v>
                </c:pt>
                <c:pt idx="32">
                  <c:v>3.3001540360609517E-2</c:v>
                </c:pt>
                <c:pt idx="33">
                  <c:v>3.598479285959013E-2</c:v>
                </c:pt>
                <c:pt idx="34">
                  <c:v>3.6787825195162729E-2</c:v>
                </c:pt>
                <c:pt idx="35">
                  <c:v>4.2246361688766373E-2</c:v>
                </c:pt>
                <c:pt idx="36">
                  <c:v>4.3655666644194895E-2</c:v>
                </c:pt>
                <c:pt idx="37">
                  <c:v>5.0783150536393512E-2</c:v>
                </c:pt>
                <c:pt idx="38">
                  <c:v>5.5015714090024724E-2</c:v>
                </c:pt>
                <c:pt idx="39">
                  <c:v>6.024675603838877E-2</c:v>
                </c:pt>
                <c:pt idx="40">
                  <c:v>6.6061293458784406E-2</c:v>
                </c:pt>
                <c:pt idx="41">
                  <c:v>7.4017304091545333E-2</c:v>
                </c:pt>
                <c:pt idx="42">
                  <c:v>7.9075516176058458E-2</c:v>
                </c:pt>
                <c:pt idx="43">
                  <c:v>8.7271218240969353E-2</c:v>
                </c:pt>
                <c:pt idx="44">
                  <c:v>9.597808655799954E-2</c:v>
                </c:pt>
                <c:pt idx="45">
                  <c:v>0.1039227216350664</c:v>
                </c:pt>
                <c:pt idx="46">
                  <c:v>0.11396458691845755</c:v>
                </c:pt>
                <c:pt idx="47">
                  <c:v>0.12498795957404174</c:v>
                </c:pt>
                <c:pt idx="48">
                  <c:v>0.1369458130640476</c:v>
                </c:pt>
                <c:pt idx="49">
                  <c:v>0.14958864258680626</c:v>
                </c:pt>
                <c:pt idx="50">
                  <c:v>0.16489446934178095</c:v>
                </c:pt>
                <c:pt idx="51">
                  <c:v>0.17938542191658516</c:v>
                </c:pt>
                <c:pt idx="52">
                  <c:v>0.19671324777880386</c:v>
                </c:pt>
                <c:pt idx="53">
                  <c:v>0.21488124576943649</c:v>
                </c:pt>
                <c:pt idx="54">
                  <c:v>0.23590293185140593</c:v>
                </c:pt>
                <c:pt idx="55">
                  <c:v>0.25664069769687692</c:v>
                </c:pt>
                <c:pt idx="56">
                  <c:v>0.28210863073175901</c:v>
                </c:pt>
                <c:pt idx="57">
                  <c:v>0.30975542530146638</c:v>
                </c:pt>
                <c:pt idx="58">
                  <c:v>0.33780543432468851</c:v>
                </c:pt>
                <c:pt idx="59">
                  <c:v>0.36997552476302903</c:v>
                </c:pt>
                <c:pt idx="60">
                  <c:v>0.40504374512244246</c:v>
                </c:pt>
                <c:pt idx="61">
                  <c:v>0.44256268528234805</c:v>
                </c:pt>
                <c:pt idx="62">
                  <c:v>0.48639478902028938</c:v>
                </c:pt>
                <c:pt idx="63">
                  <c:v>0.53131099315705754</c:v>
                </c:pt>
                <c:pt idx="64">
                  <c:v>0.57906045388354987</c:v>
                </c:pt>
                <c:pt idx="65">
                  <c:v>0.63557042745354964</c:v>
                </c:pt>
                <c:pt idx="66">
                  <c:v>0.69669163377215448</c:v>
                </c:pt>
                <c:pt idx="67">
                  <c:v>0.75792645363077471</c:v>
                </c:pt>
                <c:pt idx="68">
                  <c:v>0.83344287418113072</c:v>
                </c:pt>
                <c:pt idx="69">
                  <c:v>0.91218879747760451</c:v>
                </c:pt>
                <c:pt idx="70">
                  <c:v>0.9977807697259663</c:v>
                </c:pt>
                <c:pt idx="71">
                  <c:v>1.0933664161811625</c:v>
                </c:pt>
                <c:pt idx="72">
                  <c:v>1.1946513722576915</c:v>
                </c:pt>
                <c:pt idx="73">
                  <c:v>1.3009095716924945</c:v>
                </c:pt>
                <c:pt idx="74">
                  <c:v>1.4263298307862946</c:v>
                </c:pt>
                <c:pt idx="75">
                  <c:v>1.5603082191376552</c:v>
                </c:pt>
                <c:pt idx="76">
                  <c:v>1.7106440790415527</c:v>
                </c:pt>
                <c:pt idx="77">
                  <c:v>1.8712960483788483</c:v>
                </c:pt>
                <c:pt idx="78">
                  <c:v>2.0451935386652997</c:v>
                </c:pt>
                <c:pt idx="79">
                  <c:v>2.2452409272605758</c:v>
                </c:pt>
                <c:pt idx="80">
                  <c:v>2.4573824014481311</c:v>
                </c:pt>
                <c:pt idx="81">
                  <c:v>2.6742803443596106</c:v>
                </c:pt>
                <c:pt idx="82">
                  <c:v>2.936883348087366</c:v>
                </c:pt>
                <c:pt idx="83">
                  <c:v>3.2117232874983794</c:v>
                </c:pt>
                <c:pt idx="84">
                  <c:v>3.5088611717575358</c:v>
                </c:pt>
                <c:pt idx="85">
                  <c:v>3.8444876877406289</c:v>
                </c:pt>
                <c:pt idx="86">
                  <c:v>4.1996939067558161</c:v>
                </c:pt>
                <c:pt idx="87">
                  <c:v>4.6010360091310165</c:v>
                </c:pt>
                <c:pt idx="88">
                  <c:v>5.0332903864430474</c:v>
                </c:pt>
                <c:pt idx="89">
                  <c:v>5.5058630279274237</c:v>
                </c:pt>
                <c:pt idx="90">
                  <c:v>6.0109809496304516</c:v>
                </c:pt>
                <c:pt idx="91">
                  <c:v>6.5820825856800216</c:v>
                </c:pt>
                <c:pt idx="92">
                  <c:v>7.2007534535104396</c:v>
                </c:pt>
                <c:pt idx="93">
                  <c:v>7.8827758371923258</c:v>
                </c:pt>
                <c:pt idx="94">
                  <c:v>8.6159073475925005</c:v>
                </c:pt>
                <c:pt idx="95">
                  <c:v>9.4343944383354437</c:v>
                </c:pt>
                <c:pt idx="96">
                  <c:v>10.318372009176546</c:v>
                </c:pt>
                <c:pt idx="97">
                  <c:v>11.285883102148007</c:v>
                </c:pt>
                <c:pt idx="98">
                  <c:v>12.349702120719725</c:v>
                </c:pt>
                <c:pt idx="99">
                  <c:v>13.516112651078149</c:v>
                </c:pt>
                <c:pt idx="100">
                  <c:v>14.760025187954598</c:v>
                </c:pt>
                <c:pt idx="101">
                  <c:v>16.125428470287513</c:v>
                </c:pt>
                <c:pt idx="102">
                  <c:v>17.736103692500077</c:v>
                </c:pt>
                <c:pt idx="103">
                  <c:v>19.349775888413525</c:v>
                </c:pt>
                <c:pt idx="104">
                  <c:v>21.206508347294321</c:v>
                </c:pt>
                <c:pt idx="105">
                  <c:v>23.192868098913323</c:v>
                </c:pt>
                <c:pt idx="106">
                  <c:v>25.300267777462015</c:v>
                </c:pt>
                <c:pt idx="107">
                  <c:v>27.66308523649845</c:v>
                </c:pt>
                <c:pt idx="108">
                  <c:v>30.273818952687204</c:v>
                </c:pt>
                <c:pt idx="109">
                  <c:v>33.128632121039608</c:v>
                </c:pt>
                <c:pt idx="110">
                  <c:v>36.353523672279934</c:v>
                </c:pt>
                <c:pt idx="111">
                  <c:v>39.704496561932224</c:v>
                </c:pt>
                <c:pt idx="112">
                  <c:v>43.431071573303271</c:v>
                </c:pt>
                <c:pt idx="113">
                  <c:v>47.504333303035551</c:v>
                </c:pt>
                <c:pt idx="114">
                  <c:v>51.959743718146989</c:v>
                </c:pt>
                <c:pt idx="115">
                  <c:v>56.800065899930757</c:v>
                </c:pt>
                <c:pt idx="116">
                  <c:v>62.135663132249498</c:v>
                </c:pt>
                <c:pt idx="117">
                  <c:v>67.968106008680394</c:v>
                </c:pt>
                <c:pt idx="118">
                  <c:v>73.796035852332423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386304"/>
        <c:axId val="56388608"/>
      </c:scatterChart>
      <c:valAx>
        <c:axId val="56386304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6388608"/>
        <c:crossesAt val="0"/>
        <c:crossBetween val="midCat"/>
        <c:majorUnit val="0.2"/>
        <c:minorUnit val="0.1"/>
      </c:valAx>
      <c:valAx>
        <c:axId val="56388608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6386304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Data'!$D$18:$D$136</c:f>
              <c:numCache>
                <c:formatCode>0.000</c:formatCode>
                <c:ptCount val="119"/>
                <c:pt idx="0">
                  <c:v>0</c:v>
                </c:pt>
                <c:pt idx="1">
                  <c:v>7.5698168955388144E-4</c:v>
                </c:pt>
                <c:pt idx="2">
                  <c:v>2.9482445569153611E-3</c:v>
                </c:pt>
                <c:pt idx="3">
                  <c:v>3.4661794249520993E-3</c:v>
                </c:pt>
                <c:pt idx="4">
                  <c:v>8.9642568483439579E-3</c:v>
                </c:pt>
                <c:pt idx="5">
                  <c:v>1.0557902366575701E-2</c:v>
                </c:pt>
                <c:pt idx="6">
                  <c:v>1.1912501218730762E-2</c:v>
                </c:pt>
                <c:pt idx="7">
                  <c:v>1.3028052534342549E-2</c:v>
                </c:pt>
                <c:pt idx="8">
                  <c:v>1.4024081138677853E-2</c:v>
                </c:pt>
                <c:pt idx="9">
                  <c:v>1.5020109556484598E-2</c:v>
                </c:pt>
                <c:pt idx="10">
                  <c:v>1.5777091494743219E-2</c:v>
                </c:pt>
                <c:pt idx="11">
                  <c:v>1.7609783679051642E-2</c:v>
                </c:pt>
                <c:pt idx="12">
                  <c:v>2.0199457615090129E-2</c:v>
                </c:pt>
                <c:pt idx="13">
                  <c:v>2.2111833057693868E-2</c:v>
                </c:pt>
                <c:pt idx="14">
                  <c:v>2.346643141243945E-2</c:v>
                </c:pt>
                <c:pt idx="15">
                  <c:v>2.4741348498527646E-2</c:v>
                </c:pt>
                <c:pt idx="16">
                  <c:v>2.4980395724189995E-2</c:v>
                </c:pt>
                <c:pt idx="17">
                  <c:v>2.5219442234826212E-2</c:v>
                </c:pt>
                <c:pt idx="18">
                  <c:v>2.5418647396107604E-2</c:v>
                </c:pt>
                <c:pt idx="19">
                  <c:v>2.5617853723192474E-2</c:v>
                </c:pt>
                <c:pt idx="20">
                  <c:v>2.5777218592114189E-2</c:v>
                </c:pt>
                <c:pt idx="21">
                  <c:v>2.5976425121271657E-2</c:v>
                </c:pt>
                <c:pt idx="22">
                  <c:v>2.6175630811050628E-2</c:v>
                </c:pt>
                <c:pt idx="23">
                  <c:v>2.6414676311323829E-2</c:v>
                </c:pt>
                <c:pt idx="24">
                  <c:v>2.6494358015214509E-2</c:v>
                </c:pt>
                <c:pt idx="25">
                  <c:v>2.6733407572483815E-2</c:v>
                </c:pt>
                <c:pt idx="26">
                  <c:v>2.705213569374643E-2</c:v>
                </c:pt>
                <c:pt idx="27">
                  <c:v>2.7331025263582567E-2</c:v>
                </c:pt>
                <c:pt idx="28">
                  <c:v>2.77294366742286E-2</c:v>
                </c:pt>
                <c:pt idx="29">
                  <c:v>2.8088005243291352E-2</c:v>
                </c:pt>
                <c:pt idx="30">
                  <c:v>2.8645781709387655E-2</c:v>
                </c:pt>
                <c:pt idx="31">
                  <c:v>2.9841015288475797E-2</c:v>
                </c:pt>
                <c:pt idx="32">
                  <c:v>3.3028306822348759E-2</c:v>
                </c:pt>
                <c:pt idx="33">
                  <c:v>3.4661796456775577E-2</c:v>
                </c:pt>
                <c:pt idx="34">
                  <c:v>3.4661796456775577E-2</c:v>
                </c:pt>
                <c:pt idx="35">
                  <c:v>3.4661796456775577E-2</c:v>
                </c:pt>
                <c:pt idx="36">
                  <c:v>3.4661796456775577E-2</c:v>
                </c:pt>
                <c:pt idx="37">
                  <c:v>3.4661796456775577E-2</c:v>
                </c:pt>
                <c:pt idx="38">
                  <c:v>3.4661796456775577E-2</c:v>
                </c:pt>
                <c:pt idx="39">
                  <c:v>3.4792592229899784E-2</c:v>
                </c:pt>
                <c:pt idx="40">
                  <c:v>3.4792592229899784E-2</c:v>
                </c:pt>
                <c:pt idx="41">
                  <c:v>3.492338800302399E-2</c:v>
                </c:pt>
                <c:pt idx="42">
                  <c:v>3.492338800302399E-2</c:v>
                </c:pt>
                <c:pt idx="43">
                  <c:v>3.518497954927241E-2</c:v>
                </c:pt>
                <c:pt idx="44">
                  <c:v>3.538117320895872E-2</c:v>
                </c:pt>
                <c:pt idx="45">
                  <c:v>3.5577366868645037E-2</c:v>
                </c:pt>
                <c:pt idx="46">
                  <c:v>3.6035152074579767E-2</c:v>
                </c:pt>
                <c:pt idx="47">
                  <c:v>3.662373305363871E-2</c:v>
                </c:pt>
                <c:pt idx="48">
                  <c:v>3.8389475990815533E-2</c:v>
                </c:pt>
                <c:pt idx="49">
                  <c:v>4.0809197793613396E-2</c:v>
                </c:pt>
                <c:pt idx="50">
                  <c:v>4.5125458306712302E-2</c:v>
                </c:pt>
                <c:pt idx="51">
                  <c:v>5.218843005541958E-2</c:v>
                </c:pt>
                <c:pt idx="52">
                  <c:v>6.4352436955971024E-2</c:v>
                </c:pt>
                <c:pt idx="53">
                  <c:v>8.7307095139269708E-2</c:v>
                </c:pt>
                <c:pt idx="54">
                  <c:v>0.12294894331561665</c:v>
                </c:pt>
                <c:pt idx="55">
                  <c:v>0.16800808715690663</c:v>
                </c:pt>
                <c:pt idx="56">
                  <c:v>0.22209213934376709</c:v>
                </c:pt>
                <c:pt idx="57">
                  <c:v>0.28212739920777902</c:v>
                </c:pt>
                <c:pt idx="58">
                  <c:v>0.34327442314334666</c:v>
                </c:pt>
                <c:pt idx="59">
                  <c:v>0.40376746821329335</c:v>
                </c:pt>
                <c:pt idx="60">
                  <c:v>0.44300620015055597</c:v>
                </c:pt>
                <c:pt idx="61">
                  <c:v>0.47492036879286303</c:v>
                </c:pt>
                <c:pt idx="62">
                  <c:v>0.4996407699133385</c:v>
                </c:pt>
                <c:pt idx="63">
                  <c:v>0.52167985768476777</c:v>
                </c:pt>
                <c:pt idx="64">
                  <c:v>0.54208399829214438</c:v>
                </c:pt>
                <c:pt idx="65">
                  <c:v>0.5619649558070241</c:v>
                </c:pt>
                <c:pt idx="66">
                  <c:v>0.5808649450234723</c:v>
                </c:pt>
                <c:pt idx="67">
                  <c:v>0.59780299764305733</c:v>
                </c:pt>
                <c:pt idx="68">
                  <c:v>0.61500264180889086</c:v>
                </c:pt>
                <c:pt idx="69">
                  <c:v>0.631352113449417</c:v>
                </c:pt>
                <c:pt idx="70">
                  <c:v>0.64776698297650526</c:v>
                </c:pt>
                <c:pt idx="71">
                  <c:v>0.66254690533954075</c:v>
                </c:pt>
                <c:pt idx="72">
                  <c:v>0.67752302136226283</c:v>
                </c:pt>
                <c:pt idx="73">
                  <c:v>0.69112578176718054</c:v>
                </c:pt>
                <c:pt idx="74">
                  <c:v>0.70525172526459512</c:v>
                </c:pt>
                <c:pt idx="75">
                  <c:v>0.71911607721576121</c:v>
                </c:pt>
                <c:pt idx="76">
                  <c:v>0.73219565452818214</c:v>
                </c:pt>
                <c:pt idx="77">
                  <c:v>0.74501364029435457</c:v>
                </c:pt>
                <c:pt idx="78">
                  <c:v>0.75698145353521973</c:v>
                </c:pt>
                <c:pt idx="79">
                  <c:v>0.7686876752298365</c:v>
                </c:pt>
                <c:pt idx="80">
                  <c:v>0.78085168213038791</c:v>
                </c:pt>
                <c:pt idx="81">
                  <c:v>0.79138074186688667</c:v>
                </c:pt>
                <c:pt idx="82">
                  <c:v>0.80256378046900645</c:v>
                </c:pt>
                <c:pt idx="83">
                  <c:v>0.81315823809206744</c:v>
                </c:pt>
                <c:pt idx="84">
                  <c:v>0.82316411473606943</c:v>
                </c:pt>
                <c:pt idx="85">
                  <c:v>0.83336618503975779</c:v>
                </c:pt>
                <c:pt idx="86">
                  <c:v>0.84311047013751128</c:v>
                </c:pt>
                <c:pt idx="87">
                  <c:v>0.85305094889495126</c:v>
                </c:pt>
                <c:pt idx="88">
                  <c:v>0.86246824455989424</c:v>
                </c:pt>
                <c:pt idx="89">
                  <c:v>0.87221252965764784</c:v>
                </c:pt>
                <c:pt idx="90">
                  <c:v>0.88143363166290456</c:v>
                </c:pt>
                <c:pt idx="91">
                  <c:v>0.89032774423535077</c:v>
                </c:pt>
                <c:pt idx="92">
                  <c:v>0.89902566314811072</c:v>
                </c:pt>
                <c:pt idx="93">
                  <c:v>0.9075273884011843</c:v>
                </c:pt>
                <c:pt idx="94">
                  <c:v>0.91557132844832312</c:v>
                </c:pt>
                <c:pt idx="95">
                  <c:v>0.92250350442390616</c:v>
                </c:pt>
                <c:pt idx="96">
                  <c:v>0.93080903601729348</c:v>
                </c:pt>
                <c:pt idx="97">
                  <c:v>0.93741422256006601</c:v>
                </c:pt>
                <c:pt idx="98">
                  <c:v>0.9441502048759628</c:v>
                </c:pt>
                <c:pt idx="99">
                  <c:v>0.95003601466655219</c:v>
                </c:pt>
                <c:pt idx="100">
                  <c:v>0.9559872223437037</c:v>
                </c:pt>
                <c:pt idx="101">
                  <c:v>0.96134984904179632</c:v>
                </c:pt>
                <c:pt idx="102">
                  <c:v>0.9660584968742677</c:v>
                </c:pt>
                <c:pt idx="103">
                  <c:v>0.9707671447067393</c:v>
                </c:pt>
                <c:pt idx="104">
                  <c:v>0.97475641578702765</c:v>
                </c:pt>
                <c:pt idx="105">
                  <c:v>0.97887648264044025</c:v>
                </c:pt>
                <c:pt idx="106">
                  <c:v>0.9822771727416697</c:v>
                </c:pt>
                <c:pt idx="107">
                  <c:v>0.98528547552352652</c:v>
                </c:pt>
                <c:pt idx="108">
                  <c:v>0.98809758464569697</c:v>
                </c:pt>
                <c:pt idx="109">
                  <c:v>0.99071350010818116</c:v>
                </c:pt>
                <c:pt idx="110">
                  <c:v>0.99228304938567169</c:v>
                </c:pt>
                <c:pt idx="111">
                  <c:v>0.99431038386909698</c:v>
                </c:pt>
                <c:pt idx="112">
                  <c:v>0.99620692257939791</c:v>
                </c:pt>
                <c:pt idx="113">
                  <c:v>0.99771107397032632</c:v>
                </c:pt>
                <c:pt idx="114">
                  <c:v>0.99888823592844422</c:v>
                </c:pt>
                <c:pt idx="115">
                  <c:v>0.99895363381500635</c:v>
                </c:pt>
                <c:pt idx="116">
                  <c:v>0.99980380634031374</c:v>
                </c:pt>
                <c:pt idx="117">
                  <c:v>0.99993460211343788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3.0917987965308789</c:v>
                </c:pt>
                <c:pt idx="35">
                  <c:v>2.6923159561841503</c:v>
                </c:pt>
                <c:pt idx="36">
                  <c:v>2.6054018277262321</c:v>
                </c:pt>
                <c:pt idx="37">
                  <c:v>2.2397301558492488</c:v>
                </c:pt>
                <c:pt idx="38">
                  <c:v>2.0674193827471483</c:v>
                </c:pt>
                <c:pt idx="39">
                  <c:v>1.887911667690753</c:v>
                </c:pt>
                <c:pt idx="40">
                  <c:v>1.7217427590386967</c:v>
                </c:pt>
                <c:pt idx="41">
                  <c:v>1.5366751742905558</c:v>
                </c:pt>
                <c:pt idx="42">
                  <c:v>1.4383788960941302</c:v>
                </c:pt>
                <c:pt idx="43">
                  <c:v>1.3032997127568129</c:v>
                </c:pt>
                <c:pt idx="44">
                  <c:v>1.1850679435733393</c:v>
                </c:pt>
                <c:pt idx="45">
                  <c:v>1.0944724298580462</c:v>
                </c:pt>
                <c:pt idx="46">
                  <c:v>0.99803418536299016</c:v>
                </c:pt>
                <c:pt idx="47">
                  <c:v>0.91001208478816387</c:v>
                </c:pt>
                <c:pt idx="48">
                  <c:v>0.83055152341311556</c:v>
                </c:pt>
                <c:pt idx="49">
                  <c:v>0.76035554369970859</c:v>
                </c:pt>
                <c:pt idx="50">
                  <c:v>0.68977785682817261</c:v>
                </c:pt>
                <c:pt idx="51">
                  <c:v>0.63405683945868374</c:v>
                </c:pt>
                <c:pt idx="52">
                  <c:v>0.57820484868049726</c:v>
                </c:pt>
                <c:pt idx="53">
                  <c:v>0.52931819739836172</c:v>
                </c:pt>
                <c:pt idx="54">
                  <c:v>0.48214980955402909</c:v>
                </c:pt>
                <c:pt idx="55">
                  <c:v>0.44318985525722648</c:v>
                </c:pt>
                <c:pt idx="56">
                  <c:v>0.40317998556216411</c:v>
                </c:pt>
                <c:pt idx="57">
                  <c:v>0.36719471032572104</c:v>
                </c:pt>
                <c:pt idx="58">
                  <c:v>0.33670433364333757</c:v>
                </c:pt>
                <c:pt idx="59">
                  <c:v>0.30742723789159782</c:v>
                </c:pt>
                <c:pt idx="60">
                  <c:v>0.28081054215763618</c:v>
                </c:pt>
                <c:pt idx="61">
                  <c:v>0.25700439157636573</c:v>
                </c:pt>
                <c:pt idx="62">
                  <c:v>0.23384410407539941</c:v>
                </c:pt>
                <c:pt idx="63">
                  <c:v>0.21407528760047756</c:v>
                </c:pt>
                <c:pt idx="64">
                  <c:v>0.1964225892177156</c:v>
                </c:pt>
                <c:pt idx="65">
                  <c:v>0.1789582220197071</c:v>
                </c:pt>
                <c:pt idx="66">
                  <c:v>0.16325810179398553</c:v>
                </c:pt>
                <c:pt idx="67">
                  <c:v>0.15006806151247151</c:v>
                </c:pt>
                <c:pt idx="68">
                  <c:v>0.13647072545571184</c:v>
                </c:pt>
                <c:pt idx="69">
                  <c:v>0.12468970675797515</c:v>
                </c:pt>
                <c:pt idx="70">
                  <c:v>0.11399353156167819</c:v>
                </c:pt>
                <c:pt idx="71">
                  <c:v>0.10402784645851655</c:v>
                </c:pt>
                <c:pt idx="72">
                  <c:v>9.5208155539504249E-2</c:v>
                </c:pt>
                <c:pt idx="73">
                  <c:v>8.7431560302392922E-2</c:v>
                </c:pt>
                <c:pt idx="74">
                  <c:v>7.9743514585746675E-2</c:v>
                </c:pt>
                <c:pt idx="75">
                  <c:v>7.2896208755635572E-2</c:v>
                </c:pt>
                <c:pt idx="76">
                  <c:v>6.648989994991801E-2</c:v>
                </c:pt>
                <c:pt idx="77">
                  <c:v>6.0781699274109417E-2</c:v>
                </c:pt>
                <c:pt idx="78">
                  <c:v>5.5613589381677757E-2</c:v>
                </c:pt>
                <c:pt idx="79">
                  <c:v>5.0658507193777028E-2</c:v>
                </c:pt>
                <c:pt idx="80">
                  <c:v>4.628524791191041E-2</c:v>
                </c:pt>
                <c:pt idx="81">
                  <c:v>4.2531275341153155E-2</c:v>
                </c:pt>
                <c:pt idx="82">
                  <c:v>3.8728318487510099E-2</c:v>
                </c:pt>
                <c:pt idx="83">
                  <c:v>3.5414182195622874E-2</c:v>
                </c:pt>
                <c:pt idx="84">
                  <c:v>3.2415233347183568E-2</c:v>
                </c:pt>
                <c:pt idx="85">
                  <c:v>2.958536036624344E-2</c:v>
                </c:pt>
                <c:pt idx="86">
                  <c:v>2.7083058001542523E-2</c:v>
                </c:pt>
                <c:pt idx="87">
                  <c:v>2.4720639751496815E-2</c:v>
                </c:pt>
                <c:pt idx="88">
                  <c:v>2.2597653807487007E-2</c:v>
                </c:pt>
                <c:pt idx="89">
                  <c:v>2.0658079049272669E-2</c:v>
                </c:pt>
                <c:pt idx="90">
                  <c:v>1.8922128454322441E-2</c:v>
                </c:pt>
                <c:pt idx="91">
                  <c:v>1.7280329164031823E-2</c:v>
                </c:pt>
                <c:pt idx="92">
                  <c:v>1.5795646163936191E-2</c:v>
                </c:pt>
                <c:pt idx="93">
                  <c:v>1.4428997603705092E-2</c:v>
                </c:pt>
                <c:pt idx="94">
                  <c:v>1.3201227575546577E-2</c:v>
                </c:pt>
                <c:pt idx="95">
                  <c:v>1.2055946400038398E-2</c:v>
                </c:pt>
                <c:pt idx="96">
                  <c:v>1.1023110386429023E-2</c:v>
                </c:pt>
                <c:pt idx="97">
                  <c:v>1.0078126154234628E-2</c:v>
                </c:pt>
                <c:pt idx="98">
                  <c:v>9.2099835731717077E-3</c:v>
                </c:pt>
                <c:pt idx="99">
                  <c:v>8.4151824271988182E-3</c:v>
                </c:pt>
                <c:pt idx="100">
                  <c:v>7.7059864205526012E-3</c:v>
                </c:pt>
                <c:pt idx="101">
                  <c:v>7.0534903227513742E-3</c:v>
                </c:pt>
                <c:pt idx="102">
                  <c:v>6.4129391459009704E-3</c:v>
                </c:pt>
                <c:pt idx="103">
                  <c:v>5.8781328694095794E-3</c:v>
                </c:pt>
                <c:pt idx="104">
                  <c:v>5.3634738827669538E-3</c:v>
                </c:pt>
                <c:pt idx="105">
                  <c:v>4.9041176442822815E-3</c:v>
                </c:pt>
                <c:pt idx="106">
                  <c:v>4.4956264758080873E-3</c:v>
                </c:pt>
                <c:pt idx="107">
                  <c:v>4.1116365977618479E-3</c:v>
                </c:pt>
                <c:pt idx="108">
                  <c:v>3.7570599812051953E-3</c:v>
                </c:pt>
                <c:pt idx="109">
                  <c:v>3.4333006340203582E-3</c:v>
                </c:pt>
                <c:pt idx="110">
                  <c:v>3.128735324001652E-3</c:v>
                </c:pt>
                <c:pt idx="111">
                  <c:v>2.8646768883714888E-3</c:v>
                </c:pt>
                <c:pt idx="112">
                  <c:v>2.618875140426143E-3</c:v>
                </c:pt>
                <c:pt idx="113">
                  <c:v>2.3943195442788037E-3</c:v>
                </c:pt>
                <c:pt idx="114">
                  <c:v>2.1890129844052424E-3</c:v>
                </c:pt>
                <c:pt idx="115">
                  <c:v>2.0024722130741602E-3</c:v>
                </c:pt>
                <c:pt idx="116">
                  <c:v>1.83051967150181E-3</c:v>
                </c:pt>
                <c:pt idx="117">
                  <c:v>1.6734400933706519E-3</c:v>
                </c:pt>
                <c:pt idx="118">
                  <c:v>1.5412827037618925E-3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1.354921753268749E-4</c:v>
                </c:pt>
                <c:pt idx="40">
                  <c:v>1.354921753268749E-4</c:v>
                </c:pt>
                <c:pt idx="41">
                  <c:v>2.7098435065374979E-4</c:v>
                </c:pt>
                <c:pt idx="42">
                  <c:v>2.7098435065374979E-4</c:v>
                </c:pt>
                <c:pt idx="43">
                  <c:v>5.4196870130749958E-4</c:v>
                </c:pt>
                <c:pt idx="44">
                  <c:v>7.4520696429781184E-4</c:v>
                </c:pt>
                <c:pt idx="45">
                  <c:v>9.484452272881241E-4</c:v>
                </c:pt>
                <c:pt idx="46">
                  <c:v>1.4226678409321862E-3</c:v>
                </c:pt>
                <c:pt idx="47">
                  <c:v>2.0323826299031233E-3</c:v>
                </c:pt>
                <c:pt idx="48">
                  <c:v>3.8615269968159342E-3</c:v>
                </c:pt>
                <c:pt idx="49">
                  <c:v>6.3681322403631195E-3</c:v>
                </c:pt>
                <c:pt idx="50">
                  <c:v>1.0839374026149991E-2</c:v>
                </c:pt>
                <c:pt idx="51">
                  <c:v>1.8155951493801233E-2</c:v>
                </c:pt>
                <c:pt idx="52">
                  <c:v>3.0756723799200598E-2</c:v>
                </c:pt>
                <c:pt idx="53">
                  <c:v>5.4535600569067137E-2</c:v>
                </c:pt>
                <c:pt idx="54">
                  <c:v>9.1457218345640551E-2</c:v>
                </c:pt>
                <c:pt idx="55">
                  <c:v>0.13813427274574894</c:v>
                </c:pt>
                <c:pt idx="56">
                  <c:v>0.19416028724341172</c:v>
                </c:pt>
                <c:pt idx="57">
                  <c:v>0.25635119571844728</c:v>
                </c:pt>
                <c:pt idx="58">
                  <c:v>0.31969378768376128</c:v>
                </c:pt>
                <c:pt idx="59">
                  <c:v>0.38235891877244088</c:v>
                </c:pt>
                <c:pt idx="60">
                  <c:v>0.42300657137050335</c:v>
                </c:pt>
                <c:pt idx="61">
                  <c:v>0.45606666215026087</c:v>
                </c:pt>
                <c:pt idx="62">
                  <c:v>0.48167468328704016</c:v>
                </c:pt>
                <c:pt idx="63">
                  <c:v>0.50450511482961857</c:v>
                </c:pt>
                <c:pt idx="64">
                  <c:v>0.52564189418061114</c:v>
                </c:pt>
                <c:pt idx="65">
                  <c:v>0.54623670483029607</c:v>
                </c:pt>
                <c:pt idx="66">
                  <c:v>0.56581532416502955</c:v>
                </c:pt>
                <c:pt idx="67">
                  <c:v>0.5833615608698598</c:v>
                </c:pt>
                <c:pt idx="68">
                  <c:v>0.6011787819253438</c:v>
                </c:pt>
                <c:pt idx="69">
                  <c:v>0.61811530384120317</c:v>
                </c:pt>
                <c:pt idx="70">
                  <c:v>0.63511957184472601</c:v>
                </c:pt>
                <c:pt idx="71">
                  <c:v>0.65043018765666283</c:v>
                </c:pt>
                <c:pt idx="72">
                  <c:v>0.66594404173159005</c:v>
                </c:pt>
                <c:pt idx="73">
                  <c:v>0.68003522796558502</c:v>
                </c:pt>
                <c:pt idx="74">
                  <c:v>0.6946683829008875</c:v>
                </c:pt>
                <c:pt idx="75">
                  <c:v>0.70903055348553623</c:v>
                </c:pt>
                <c:pt idx="76">
                  <c:v>0.72257977101822368</c:v>
                </c:pt>
                <c:pt idx="77">
                  <c:v>0.73585800420025749</c:v>
                </c:pt>
                <c:pt idx="78">
                  <c:v>0.74825553824266655</c:v>
                </c:pt>
                <c:pt idx="79">
                  <c:v>0.76038208793442186</c:v>
                </c:pt>
                <c:pt idx="80">
                  <c:v>0.77298286023982121</c:v>
                </c:pt>
                <c:pt idx="81">
                  <c:v>0.78388998035363455</c:v>
                </c:pt>
                <c:pt idx="82">
                  <c:v>0.79547456134408234</c:v>
                </c:pt>
                <c:pt idx="83">
                  <c:v>0.80644942754555915</c:v>
                </c:pt>
                <c:pt idx="84">
                  <c:v>0.8168145789580652</c:v>
                </c:pt>
                <c:pt idx="85">
                  <c:v>0.82738296863356142</c:v>
                </c:pt>
                <c:pt idx="86">
                  <c:v>0.8374771356954136</c:v>
                </c:pt>
                <c:pt idx="87">
                  <c:v>0.84777454102025618</c:v>
                </c:pt>
                <c:pt idx="88">
                  <c:v>0.85752997764379113</c:v>
                </c:pt>
                <c:pt idx="89">
                  <c:v>0.8676241447056432</c:v>
                </c:pt>
                <c:pt idx="90">
                  <c:v>0.87717634306618797</c:v>
                </c:pt>
                <c:pt idx="91">
                  <c:v>0.88638981098841541</c:v>
                </c:pt>
                <c:pt idx="92">
                  <c:v>0.89540004064765266</c:v>
                </c:pt>
                <c:pt idx="93">
                  <c:v>0.90420703204389952</c:v>
                </c:pt>
                <c:pt idx="94">
                  <c:v>0.91253980082650232</c:v>
                </c:pt>
                <c:pt idx="95">
                  <c:v>0.91972088611882663</c:v>
                </c:pt>
                <c:pt idx="96">
                  <c:v>0.92832463925208331</c:v>
                </c:pt>
                <c:pt idx="97">
                  <c:v>0.93516699410609039</c:v>
                </c:pt>
                <c:pt idx="98">
                  <c:v>0.94214484113542452</c:v>
                </c:pt>
                <c:pt idx="99">
                  <c:v>0.94824198902513379</c:v>
                </c:pt>
                <c:pt idx="100">
                  <c:v>0.95440688300250665</c:v>
                </c:pt>
                <c:pt idx="101">
                  <c:v>0.95996206219090852</c:v>
                </c:pt>
                <c:pt idx="102">
                  <c:v>0.96483978050267594</c:v>
                </c:pt>
                <c:pt idx="103">
                  <c:v>0.96971749881444347</c:v>
                </c:pt>
                <c:pt idx="104">
                  <c:v>0.97385001016191319</c:v>
                </c:pt>
                <c:pt idx="105">
                  <c:v>0.97811801368470974</c:v>
                </c:pt>
                <c:pt idx="106">
                  <c:v>0.98164081024320848</c:v>
                </c:pt>
                <c:pt idx="107">
                  <c:v>0.98475713027572664</c:v>
                </c:pt>
                <c:pt idx="108">
                  <c:v>0.9876702120452544</c:v>
                </c:pt>
                <c:pt idx="109">
                  <c:v>0.99038005555179187</c:v>
                </c:pt>
                <c:pt idx="110">
                  <c:v>0.99200596165571431</c:v>
                </c:pt>
                <c:pt idx="111">
                  <c:v>0.99410609037328102</c:v>
                </c:pt>
                <c:pt idx="112">
                  <c:v>0.99607072691552057</c:v>
                </c:pt>
                <c:pt idx="113">
                  <c:v>0.99762888693177965</c:v>
                </c:pt>
                <c:pt idx="114">
                  <c:v>0.9988483165097215</c:v>
                </c:pt>
                <c:pt idx="115">
                  <c:v>0.99891606259738497</c:v>
                </c:pt>
                <c:pt idx="116">
                  <c:v>0.99979676173700971</c:v>
                </c:pt>
                <c:pt idx="117">
                  <c:v>0.99993225391233653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3.0917987965308789</c:v>
                </c:pt>
                <c:pt idx="35">
                  <c:v>2.6923159561841503</c:v>
                </c:pt>
                <c:pt idx="36">
                  <c:v>2.6054018277262321</c:v>
                </c:pt>
                <c:pt idx="37">
                  <c:v>2.2397301558492488</c:v>
                </c:pt>
                <c:pt idx="38">
                  <c:v>2.0674193827471483</c:v>
                </c:pt>
                <c:pt idx="39">
                  <c:v>1.887911667690753</c:v>
                </c:pt>
                <c:pt idx="40">
                  <c:v>1.7217427590386967</c:v>
                </c:pt>
                <c:pt idx="41">
                  <c:v>1.5366751742905558</c:v>
                </c:pt>
                <c:pt idx="42">
                  <c:v>1.4383788960941302</c:v>
                </c:pt>
                <c:pt idx="43">
                  <c:v>1.3032997127568129</c:v>
                </c:pt>
                <c:pt idx="44">
                  <c:v>1.1850679435733393</c:v>
                </c:pt>
                <c:pt idx="45">
                  <c:v>1.0944724298580462</c:v>
                </c:pt>
                <c:pt idx="46">
                  <c:v>0.99803418536299016</c:v>
                </c:pt>
                <c:pt idx="47">
                  <c:v>0.91001208478816387</c:v>
                </c:pt>
                <c:pt idx="48">
                  <c:v>0.83055152341311556</c:v>
                </c:pt>
                <c:pt idx="49">
                  <c:v>0.76035554369970859</c:v>
                </c:pt>
                <c:pt idx="50">
                  <c:v>0.68977785682817261</c:v>
                </c:pt>
                <c:pt idx="51">
                  <c:v>0.63405683945868374</c:v>
                </c:pt>
                <c:pt idx="52">
                  <c:v>0.57820484868049726</c:v>
                </c:pt>
                <c:pt idx="53">
                  <c:v>0.52931819739836172</c:v>
                </c:pt>
                <c:pt idx="54">
                  <c:v>0.48214980955402909</c:v>
                </c:pt>
                <c:pt idx="55">
                  <c:v>0.44318985525722648</c:v>
                </c:pt>
                <c:pt idx="56">
                  <c:v>0.40317998556216411</c:v>
                </c:pt>
                <c:pt idx="57">
                  <c:v>0.36719471032572104</c:v>
                </c:pt>
                <c:pt idx="58">
                  <c:v>0.33670433364333757</c:v>
                </c:pt>
                <c:pt idx="59">
                  <c:v>0.30742723789159782</c:v>
                </c:pt>
                <c:pt idx="60">
                  <c:v>0.28081054215763618</c:v>
                </c:pt>
                <c:pt idx="61">
                  <c:v>0.25700439157636573</c:v>
                </c:pt>
                <c:pt idx="62">
                  <c:v>0.23384410407539941</c:v>
                </c:pt>
                <c:pt idx="63">
                  <c:v>0.21407528760047756</c:v>
                </c:pt>
                <c:pt idx="64">
                  <c:v>0.1964225892177156</c:v>
                </c:pt>
                <c:pt idx="65">
                  <c:v>0.1789582220197071</c:v>
                </c:pt>
                <c:pt idx="66">
                  <c:v>0.16325810179398553</c:v>
                </c:pt>
                <c:pt idx="67">
                  <c:v>0.15006806151247151</c:v>
                </c:pt>
                <c:pt idx="68">
                  <c:v>0.13647072545571184</c:v>
                </c:pt>
                <c:pt idx="69">
                  <c:v>0.12468970675797515</c:v>
                </c:pt>
                <c:pt idx="70">
                  <c:v>0.11399353156167819</c:v>
                </c:pt>
                <c:pt idx="71">
                  <c:v>0.10402784645851655</c:v>
                </c:pt>
                <c:pt idx="72">
                  <c:v>9.5208155539504249E-2</c:v>
                </c:pt>
                <c:pt idx="73">
                  <c:v>8.7431560302392922E-2</c:v>
                </c:pt>
                <c:pt idx="74">
                  <c:v>7.9743514585746675E-2</c:v>
                </c:pt>
                <c:pt idx="75">
                  <c:v>7.2896208755635572E-2</c:v>
                </c:pt>
                <c:pt idx="76">
                  <c:v>6.648989994991801E-2</c:v>
                </c:pt>
                <c:pt idx="77">
                  <c:v>6.0781699274109417E-2</c:v>
                </c:pt>
                <c:pt idx="78">
                  <c:v>5.5613589381677757E-2</c:v>
                </c:pt>
                <c:pt idx="79">
                  <c:v>5.0658507193777028E-2</c:v>
                </c:pt>
                <c:pt idx="80">
                  <c:v>4.628524791191041E-2</c:v>
                </c:pt>
                <c:pt idx="81">
                  <c:v>4.2531275341153155E-2</c:v>
                </c:pt>
                <c:pt idx="82">
                  <c:v>3.8728318487510099E-2</c:v>
                </c:pt>
                <c:pt idx="83">
                  <c:v>3.5414182195622874E-2</c:v>
                </c:pt>
                <c:pt idx="84">
                  <c:v>3.2415233347183568E-2</c:v>
                </c:pt>
                <c:pt idx="85">
                  <c:v>2.958536036624344E-2</c:v>
                </c:pt>
                <c:pt idx="86">
                  <c:v>2.7083058001542523E-2</c:v>
                </c:pt>
                <c:pt idx="87">
                  <c:v>2.4720639751496815E-2</c:v>
                </c:pt>
                <c:pt idx="88">
                  <c:v>2.2597653807487007E-2</c:v>
                </c:pt>
                <c:pt idx="89">
                  <c:v>2.0658079049272669E-2</c:v>
                </c:pt>
                <c:pt idx="90">
                  <c:v>1.8922128454322441E-2</c:v>
                </c:pt>
                <c:pt idx="91">
                  <c:v>1.7280329164031823E-2</c:v>
                </c:pt>
                <c:pt idx="92">
                  <c:v>1.5795646163936191E-2</c:v>
                </c:pt>
                <c:pt idx="93">
                  <c:v>1.4428997603705092E-2</c:v>
                </c:pt>
                <c:pt idx="94">
                  <c:v>1.3201227575546577E-2</c:v>
                </c:pt>
                <c:pt idx="95">
                  <c:v>1.2055946400038398E-2</c:v>
                </c:pt>
                <c:pt idx="96">
                  <c:v>1.1023110386429023E-2</c:v>
                </c:pt>
                <c:pt idx="97">
                  <c:v>1.0078126154234628E-2</c:v>
                </c:pt>
                <c:pt idx="98">
                  <c:v>9.2099835731717077E-3</c:v>
                </c:pt>
                <c:pt idx="99">
                  <c:v>8.4151824271988182E-3</c:v>
                </c:pt>
                <c:pt idx="100">
                  <c:v>7.7059864205526012E-3</c:v>
                </c:pt>
                <c:pt idx="101">
                  <c:v>7.0534903227513742E-3</c:v>
                </c:pt>
                <c:pt idx="102">
                  <c:v>6.4129391459009704E-3</c:v>
                </c:pt>
                <c:pt idx="103">
                  <c:v>5.8781328694095794E-3</c:v>
                </c:pt>
                <c:pt idx="104">
                  <c:v>5.3634738827669538E-3</c:v>
                </c:pt>
                <c:pt idx="105">
                  <c:v>4.9041176442822815E-3</c:v>
                </c:pt>
                <c:pt idx="106">
                  <c:v>4.4956264758080873E-3</c:v>
                </c:pt>
                <c:pt idx="107">
                  <c:v>4.1116365977618479E-3</c:v>
                </c:pt>
                <c:pt idx="108">
                  <c:v>3.7570599812051953E-3</c:v>
                </c:pt>
                <c:pt idx="109">
                  <c:v>3.4333006340203582E-3</c:v>
                </c:pt>
                <c:pt idx="110">
                  <c:v>3.128735324001652E-3</c:v>
                </c:pt>
                <c:pt idx="111">
                  <c:v>2.8646768883714888E-3</c:v>
                </c:pt>
                <c:pt idx="112">
                  <c:v>2.618875140426143E-3</c:v>
                </c:pt>
                <c:pt idx="113">
                  <c:v>2.3943195442788037E-3</c:v>
                </c:pt>
                <c:pt idx="114">
                  <c:v>2.1890129844052424E-3</c:v>
                </c:pt>
                <c:pt idx="115">
                  <c:v>2.0024722130741602E-3</c:v>
                </c:pt>
                <c:pt idx="116">
                  <c:v>1.83051967150181E-3</c:v>
                </c:pt>
                <c:pt idx="117">
                  <c:v>1.6734400933706519E-3</c:v>
                </c:pt>
                <c:pt idx="118">
                  <c:v>1.5412827037618925E-3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6409088"/>
        <c:axId val="67319296"/>
      </c:scatterChart>
      <c:valAx>
        <c:axId val="56409088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67319296"/>
        <c:crossesAt val="1.0000000000000041E-3"/>
        <c:crossBetween val="midCat"/>
        <c:majorUnit val="0.2"/>
        <c:minorUnit val="0.1"/>
      </c:valAx>
      <c:valAx>
        <c:axId val="67319296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6409088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3.0917987965308789</c:v>
                </c:pt>
                <c:pt idx="35">
                  <c:v>2.6923159561841503</c:v>
                </c:pt>
                <c:pt idx="36">
                  <c:v>2.6054018277262321</c:v>
                </c:pt>
                <c:pt idx="37">
                  <c:v>2.2397301558492488</c:v>
                </c:pt>
                <c:pt idx="38">
                  <c:v>2.0674193827471483</c:v>
                </c:pt>
                <c:pt idx="39">
                  <c:v>1.887911667690753</c:v>
                </c:pt>
                <c:pt idx="40">
                  <c:v>1.7217427590386967</c:v>
                </c:pt>
                <c:pt idx="41">
                  <c:v>1.5366751742905558</c:v>
                </c:pt>
                <c:pt idx="42">
                  <c:v>1.4383788960941302</c:v>
                </c:pt>
                <c:pt idx="43">
                  <c:v>1.3032997127568129</c:v>
                </c:pt>
                <c:pt idx="44">
                  <c:v>1.1850679435733393</c:v>
                </c:pt>
                <c:pt idx="45">
                  <c:v>1.0944724298580462</c:v>
                </c:pt>
                <c:pt idx="46">
                  <c:v>0.99803418536299016</c:v>
                </c:pt>
                <c:pt idx="47">
                  <c:v>0.91001208478816387</c:v>
                </c:pt>
                <c:pt idx="48">
                  <c:v>0.83055152341311556</c:v>
                </c:pt>
                <c:pt idx="49">
                  <c:v>0.76035554369970859</c:v>
                </c:pt>
                <c:pt idx="50">
                  <c:v>0.68977785682817261</c:v>
                </c:pt>
                <c:pt idx="51">
                  <c:v>0.63405683945868374</c:v>
                </c:pt>
                <c:pt idx="52">
                  <c:v>0.57820484868049726</c:v>
                </c:pt>
                <c:pt idx="53">
                  <c:v>0.52931819739836172</c:v>
                </c:pt>
                <c:pt idx="54">
                  <c:v>0.48214980955402909</c:v>
                </c:pt>
                <c:pt idx="55">
                  <c:v>0.44318985525722648</c:v>
                </c:pt>
                <c:pt idx="56">
                  <c:v>0.40317998556216411</c:v>
                </c:pt>
                <c:pt idx="57">
                  <c:v>0.36719471032572104</c:v>
                </c:pt>
                <c:pt idx="58">
                  <c:v>0.33670433364333757</c:v>
                </c:pt>
                <c:pt idx="59">
                  <c:v>0.30742723789159782</c:v>
                </c:pt>
                <c:pt idx="60">
                  <c:v>0.28081054215763618</c:v>
                </c:pt>
                <c:pt idx="61">
                  <c:v>0.25700439157636573</c:v>
                </c:pt>
                <c:pt idx="62">
                  <c:v>0.23384410407539941</c:v>
                </c:pt>
                <c:pt idx="63">
                  <c:v>0.21407528760047756</c:v>
                </c:pt>
                <c:pt idx="64">
                  <c:v>0.1964225892177156</c:v>
                </c:pt>
                <c:pt idx="65">
                  <c:v>0.1789582220197071</c:v>
                </c:pt>
                <c:pt idx="66">
                  <c:v>0.16325810179398553</c:v>
                </c:pt>
                <c:pt idx="67">
                  <c:v>0.15006806151247151</c:v>
                </c:pt>
                <c:pt idx="68">
                  <c:v>0.13647072545571184</c:v>
                </c:pt>
                <c:pt idx="69">
                  <c:v>0.12468970675797515</c:v>
                </c:pt>
                <c:pt idx="70">
                  <c:v>0.11399353156167819</c:v>
                </c:pt>
                <c:pt idx="71">
                  <c:v>0.10402784645851655</c:v>
                </c:pt>
                <c:pt idx="72">
                  <c:v>9.5208155539504249E-2</c:v>
                </c:pt>
                <c:pt idx="73">
                  <c:v>8.7431560302392922E-2</c:v>
                </c:pt>
                <c:pt idx="74">
                  <c:v>7.9743514585746675E-2</c:v>
                </c:pt>
                <c:pt idx="75">
                  <c:v>7.2896208755635572E-2</c:v>
                </c:pt>
                <c:pt idx="76">
                  <c:v>6.648989994991801E-2</c:v>
                </c:pt>
                <c:pt idx="77">
                  <c:v>6.0781699274109417E-2</c:v>
                </c:pt>
                <c:pt idx="78">
                  <c:v>5.5613589381677757E-2</c:v>
                </c:pt>
                <c:pt idx="79">
                  <c:v>5.0658507193777028E-2</c:v>
                </c:pt>
                <c:pt idx="80">
                  <c:v>4.628524791191041E-2</c:v>
                </c:pt>
                <c:pt idx="81">
                  <c:v>4.2531275341153155E-2</c:v>
                </c:pt>
                <c:pt idx="82">
                  <c:v>3.8728318487510099E-2</c:v>
                </c:pt>
                <c:pt idx="83">
                  <c:v>3.5414182195622874E-2</c:v>
                </c:pt>
                <c:pt idx="84">
                  <c:v>3.2415233347183568E-2</c:v>
                </c:pt>
                <c:pt idx="85">
                  <c:v>2.958536036624344E-2</c:v>
                </c:pt>
                <c:pt idx="86">
                  <c:v>2.7083058001542523E-2</c:v>
                </c:pt>
                <c:pt idx="87">
                  <c:v>2.4720639751496815E-2</c:v>
                </c:pt>
                <c:pt idx="88">
                  <c:v>2.2597653807487007E-2</c:v>
                </c:pt>
                <c:pt idx="89">
                  <c:v>2.0658079049272669E-2</c:v>
                </c:pt>
                <c:pt idx="90">
                  <c:v>1.8922128454322441E-2</c:v>
                </c:pt>
                <c:pt idx="91">
                  <c:v>1.7280329164031823E-2</c:v>
                </c:pt>
                <c:pt idx="92">
                  <c:v>1.5795646163936191E-2</c:v>
                </c:pt>
                <c:pt idx="93">
                  <c:v>1.4428997603705092E-2</c:v>
                </c:pt>
                <c:pt idx="94">
                  <c:v>1.3201227575546577E-2</c:v>
                </c:pt>
                <c:pt idx="95">
                  <c:v>1.2055946400038398E-2</c:v>
                </c:pt>
                <c:pt idx="96">
                  <c:v>1.1023110386429023E-2</c:v>
                </c:pt>
                <c:pt idx="97">
                  <c:v>1.0078126154234628E-2</c:v>
                </c:pt>
                <c:pt idx="98">
                  <c:v>9.2099835731717077E-3</c:v>
                </c:pt>
                <c:pt idx="99">
                  <c:v>8.4151824271988182E-3</c:v>
                </c:pt>
                <c:pt idx="100">
                  <c:v>7.7059864205526012E-3</c:v>
                </c:pt>
                <c:pt idx="101">
                  <c:v>7.0534903227513742E-3</c:v>
                </c:pt>
                <c:pt idx="102">
                  <c:v>6.4129391459009704E-3</c:v>
                </c:pt>
                <c:pt idx="103">
                  <c:v>5.8781328694095794E-3</c:v>
                </c:pt>
                <c:pt idx="104">
                  <c:v>5.3634738827669538E-3</c:v>
                </c:pt>
                <c:pt idx="105">
                  <c:v>4.9041176442822815E-3</c:v>
                </c:pt>
                <c:pt idx="106">
                  <c:v>4.4956264758080873E-3</c:v>
                </c:pt>
                <c:pt idx="107">
                  <c:v>4.1116365977618479E-3</c:v>
                </c:pt>
                <c:pt idx="108">
                  <c:v>3.7570599812051953E-3</c:v>
                </c:pt>
                <c:pt idx="109">
                  <c:v>3.4333006340203582E-3</c:v>
                </c:pt>
                <c:pt idx="110">
                  <c:v>3.128735324001652E-3</c:v>
                </c:pt>
                <c:pt idx="111">
                  <c:v>2.8646768883714888E-3</c:v>
                </c:pt>
                <c:pt idx="112">
                  <c:v>2.618875140426143E-3</c:v>
                </c:pt>
                <c:pt idx="113">
                  <c:v>2.3943195442788037E-3</c:v>
                </c:pt>
                <c:pt idx="114">
                  <c:v>2.1890129844052424E-3</c:v>
                </c:pt>
                <c:pt idx="115">
                  <c:v>2.0024722130741602E-3</c:v>
                </c:pt>
                <c:pt idx="116">
                  <c:v>1.83051967150181E-3</c:v>
                </c:pt>
                <c:pt idx="117">
                  <c:v>1.6734400933706519E-3</c:v>
                </c:pt>
                <c:pt idx="118">
                  <c:v>1.5412827037618925E-3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2.1390374331550807E-3</c:v>
                </c:pt>
                <c:pt idx="40">
                  <c:v>0</c:v>
                </c:pt>
                <c:pt idx="41">
                  <c:v>2.1390374331550807E-3</c:v>
                </c:pt>
                <c:pt idx="42">
                  <c:v>0</c:v>
                </c:pt>
                <c:pt idx="43">
                  <c:v>4.2780748663101614E-3</c:v>
                </c:pt>
                <c:pt idx="44">
                  <c:v>3.20855614973262E-3</c:v>
                </c:pt>
                <c:pt idx="45">
                  <c:v>3.20855614973262E-3</c:v>
                </c:pt>
                <c:pt idx="46">
                  <c:v>7.4866310160427814E-3</c:v>
                </c:pt>
                <c:pt idx="47">
                  <c:v>9.6256684491978651E-3</c:v>
                </c:pt>
                <c:pt idx="48">
                  <c:v>2.8877005347593587E-2</c:v>
                </c:pt>
                <c:pt idx="49">
                  <c:v>3.9572192513368992E-2</c:v>
                </c:pt>
                <c:pt idx="50">
                  <c:v>7.058823529411766E-2</c:v>
                </c:pt>
                <c:pt idx="51">
                  <c:v>0.11550802139037432</c:v>
                </c:pt>
                <c:pt idx="52">
                  <c:v>0.1989304812834225</c:v>
                </c:pt>
                <c:pt idx="53">
                  <c:v>0.3754010695187166</c:v>
                </c:pt>
                <c:pt idx="54">
                  <c:v>0.58288770053475958</c:v>
                </c:pt>
                <c:pt idx="55">
                  <c:v>0.73689839572192506</c:v>
                </c:pt>
                <c:pt idx="56">
                  <c:v>0.88449197860962614</c:v>
                </c:pt>
                <c:pt idx="57">
                  <c:v>0.9818181818181817</c:v>
                </c:pt>
                <c:pt idx="58">
                  <c:v>1</c:v>
                </c:pt>
                <c:pt idx="59">
                  <c:v>0.98930481283422422</c:v>
                </c:pt>
                <c:pt idx="60">
                  <c:v>0.64171122994652419</c:v>
                </c:pt>
                <c:pt idx="61">
                  <c:v>0.5219251336898405</c:v>
                </c:pt>
                <c:pt idx="62">
                  <c:v>0.40427807486630923</c:v>
                </c:pt>
                <c:pt idx="63">
                  <c:v>0.36042780748663095</c:v>
                </c:pt>
                <c:pt idx="64">
                  <c:v>0.33368983957219384</c:v>
                </c:pt>
                <c:pt idx="65">
                  <c:v>0.32513368983957153</c:v>
                </c:pt>
                <c:pt idx="66">
                  <c:v>0.30909090909091014</c:v>
                </c:pt>
                <c:pt idx="67">
                  <c:v>0.27700534759358209</c:v>
                </c:pt>
                <c:pt idx="68">
                  <c:v>0.28128342245989235</c:v>
                </c:pt>
                <c:pt idx="69">
                  <c:v>0.26737967914438521</c:v>
                </c:pt>
                <c:pt idx="70">
                  <c:v>0.26844919786096322</c:v>
                </c:pt>
                <c:pt idx="71">
                  <c:v>0.2417112299465235</c:v>
                </c:pt>
                <c:pt idx="72">
                  <c:v>0.24491978609625753</c:v>
                </c:pt>
                <c:pt idx="73">
                  <c:v>0.22245989304812805</c:v>
                </c:pt>
                <c:pt idx="74">
                  <c:v>0.23101604278074864</c:v>
                </c:pt>
                <c:pt idx="75">
                  <c:v>0.22673796791443834</c:v>
                </c:pt>
                <c:pt idx="76">
                  <c:v>0.21390374331550749</c:v>
                </c:pt>
                <c:pt idx="77">
                  <c:v>0.20962566844919894</c:v>
                </c:pt>
                <c:pt idx="78">
                  <c:v>0.19572192513369005</c:v>
                </c:pt>
                <c:pt idx="79">
                  <c:v>0.19144385026737978</c:v>
                </c:pt>
                <c:pt idx="80">
                  <c:v>0.19893048128342233</c:v>
                </c:pt>
                <c:pt idx="81">
                  <c:v>0.17219251336898259</c:v>
                </c:pt>
                <c:pt idx="82">
                  <c:v>0.1828877005347592</c:v>
                </c:pt>
                <c:pt idx="83">
                  <c:v>0.1732620320855606</c:v>
                </c:pt>
                <c:pt idx="84">
                  <c:v>0.16363636363636552</c:v>
                </c:pt>
                <c:pt idx="85">
                  <c:v>0.16684491978609603</c:v>
                </c:pt>
                <c:pt idx="86">
                  <c:v>0.15935828877005348</c:v>
                </c:pt>
                <c:pt idx="87">
                  <c:v>0.16256684491978751</c:v>
                </c:pt>
                <c:pt idx="88">
                  <c:v>0.15401069518716518</c:v>
                </c:pt>
                <c:pt idx="89">
                  <c:v>0.15935828877005173</c:v>
                </c:pt>
                <c:pt idx="90">
                  <c:v>0.15080213903743464</c:v>
                </c:pt>
                <c:pt idx="91">
                  <c:v>0.14545454545454459</c:v>
                </c:pt>
                <c:pt idx="92">
                  <c:v>0.14224598930481408</c:v>
                </c:pt>
                <c:pt idx="93">
                  <c:v>0.13903743315508005</c:v>
                </c:pt>
                <c:pt idx="94">
                  <c:v>0.13155080213903747</c:v>
                </c:pt>
                <c:pt idx="95">
                  <c:v>0.1133689839572183</c:v>
                </c:pt>
                <c:pt idx="96">
                  <c:v>0.13582887700534951</c:v>
                </c:pt>
                <c:pt idx="97">
                  <c:v>0.10802139037432999</c:v>
                </c:pt>
                <c:pt idx="98">
                  <c:v>0.11016042780748778</c:v>
                </c:pt>
                <c:pt idx="99">
                  <c:v>9.6256684491977135E-2</c:v>
                </c:pt>
                <c:pt idx="100">
                  <c:v>9.7326203208556908E-2</c:v>
                </c:pt>
                <c:pt idx="101">
                  <c:v>8.7700534759358309E-2</c:v>
                </c:pt>
                <c:pt idx="102">
                  <c:v>7.7005347593581713E-2</c:v>
                </c:pt>
                <c:pt idx="103">
                  <c:v>7.7005347593583462E-2</c:v>
                </c:pt>
                <c:pt idx="104">
                  <c:v>6.5240641711230604E-2</c:v>
                </c:pt>
                <c:pt idx="105">
                  <c:v>6.7379679144384877E-2</c:v>
                </c:pt>
                <c:pt idx="106">
                  <c:v>5.5614973262032012E-2</c:v>
                </c:pt>
                <c:pt idx="107">
                  <c:v>4.9197860962567459E-2</c:v>
                </c:pt>
                <c:pt idx="108">
                  <c:v>4.5989304812833427E-2</c:v>
                </c:pt>
                <c:pt idx="109">
                  <c:v>4.2780748663101144E-2</c:v>
                </c:pt>
                <c:pt idx="110">
                  <c:v>2.5668449197859985E-2</c:v>
                </c:pt>
                <c:pt idx="111">
                  <c:v>3.3155080213906063E-2</c:v>
                </c:pt>
                <c:pt idx="112">
                  <c:v>3.1016042780746534E-2</c:v>
                </c:pt>
                <c:pt idx="113">
                  <c:v>2.459893048128373E-2</c:v>
                </c:pt>
                <c:pt idx="114">
                  <c:v>1.9251336898395428E-2</c:v>
                </c:pt>
                <c:pt idx="115">
                  <c:v>1.0695187165780107E-3</c:v>
                </c:pt>
                <c:pt idx="116">
                  <c:v>1.3903743315508879E-2</c:v>
                </c:pt>
                <c:pt idx="117">
                  <c:v>2.1390374331542684E-3</c:v>
                </c:pt>
                <c:pt idx="118">
                  <c:v>1.0695187165780107E-3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27104"/>
        <c:axId val="67329408"/>
      </c:scatterChart>
      <c:valAx>
        <c:axId val="6732710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67329408"/>
        <c:crosses val="autoZero"/>
        <c:crossBetween val="midCat"/>
      </c:valAx>
      <c:valAx>
        <c:axId val="6732940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67327104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3.0917987965308789</c:v>
                </c:pt>
                <c:pt idx="35">
                  <c:v>2.6923159561841503</c:v>
                </c:pt>
                <c:pt idx="36">
                  <c:v>2.6054018277262321</c:v>
                </c:pt>
                <c:pt idx="37">
                  <c:v>2.2397301558492488</c:v>
                </c:pt>
                <c:pt idx="38">
                  <c:v>2.0674193827471483</c:v>
                </c:pt>
                <c:pt idx="39">
                  <c:v>1.887911667690753</c:v>
                </c:pt>
                <c:pt idx="40">
                  <c:v>1.7217427590386967</c:v>
                </c:pt>
                <c:pt idx="41">
                  <c:v>1.5366751742905558</c:v>
                </c:pt>
                <c:pt idx="42">
                  <c:v>1.4383788960941302</c:v>
                </c:pt>
                <c:pt idx="43">
                  <c:v>1.3032997127568129</c:v>
                </c:pt>
                <c:pt idx="44">
                  <c:v>1.1850679435733393</c:v>
                </c:pt>
                <c:pt idx="45">
                  <c:v>1.0944724298580462</c:v>
                </c:pt>
                <c:pt idx="46">
                  <c:v>0.99803418536299016</c:v>
                </c:pt>
                <c:pt idx="47">
                  <c:v>0.91001208478816387</c:v>
                </c:pt>
                <c:pt idx="48">
                  <c:v>0.83055152341311556</c:v>
                </c:pt>
                <c:pt idx="49">
                  <c:v>0.76035554369970859</c:v>
                </c:pt>
                <c:pt idx="50">
                  <c:v>0.68977785682817261</c:v>
                </c:pt>
                <c:pt idx="51">
                  <c:v>0.63405683945868374</c:v>
                </c:pt>
                <c:pt idx="52">
                  <c:v>0.57820484868049726</c:v>
                </c:pt>
                <c:pt idx="53">
                  <c:v>0.52931819739836172</c:v>
                </c:pt>
                <c:pt idx="54">
                  <c:v>0.48214980955402909</c:v>
                </c:pt>
                <c:pt idx="55">
                  <c:v>0.44318985525722648</c:v>
                </c:pt>
                <c:pt idx="56">
                  <c:v>0.40317998556216411</c:v>
                </c:pt>
                <c:pt idx="57">
                  <c:v>0.36719471032572104</c:v>
                </c:pt>
                <c:pt idx="58">
                  <c:v>0.33670433364333757</c:v>
                </c:pt>
                <c:pt idx="59">
                  <c:v>0.30742723789159782</c:v>
                </c:pt>
                <c:pt idx="60">
                  <c:v>0.28081054215763618</c:v>
                </c:pt>
                <c:pt idx="61">
                  <c:v>0.25700439157636573</c:v>
                </c:pt>
                <c:pt idx="62">
                  <c:v>0.23384410407539941</c:v>
                </c:pt>
                <c:pt idx="63">
                  <c:v>0.21407528760047756</c:v>
                </c:pt>
                <c:pt idx="64">
                  <c:v>0.1964225892177156</c:v>
                </c:pt>
                <c:pt idx="65">
                  <c:v>0.1789582220197071</c:v>
                </c:pt>
                <c:pt idx="66">
                  <c:v>0.16325810179398553</c:v>
                </c:pt>
                <c:pt idx="67">
                  <c:v>0.15006806151247151</c:v>
                </c:pt>
                <c:pt idx="68">
                  <c:v>0.13647072545571184</c:v>
                </c:pt>
                <c:pt idx="69">
                  <c:v>0.12468970675797515</c:v>
                </c:pt>
                <c:pt idx="70">
                  <c:v>0.11399353156167819</c:v>
                </c:pt>
                <c:pt idx="71">
                  <c:v>0.10402784645851655</c:v>
                </c:pt>
                <c:pt idx="72">
                  <c:v>9.5208155539504249E-2</c:v>
                </c:pt>
                <c:pt idx="73">
                  <c:v>8.7431560302392922E-2</c:v>
                </c:pt>
                <c:pt idx="74">
                  <c:v>7.9743514585746675E-2</c:v>
                </c:pt>
                <c:pt idx="75">
                  <c:v>7.2896208755635572E-2</c:v>
                </c:pt>
                <c:pt idx="76">
                  <c:v>6.648989994991801E-2</c:v>
                </c:pt>
                <c:pt idx="77">
                  <c:v>6.0781699274109417E-2</c:v>
                </c:pt>
                <c:pt idx="78">
                  <c:v>5.5613589381677757E-2</c:v>
                </c:pt>
                <c:pt idx="79">
                  <c:v>5.0658507193777028E-2</c:v>
                </c:pt>
                <c:pt idx="80">
                  <c:v>4.628524791191041E-2</c:v>
                </c:pt>
                <c:pt idx="81">
                  <c:v>4.2531275341153155E-2</c:v>
                </c:pt>
                <c:pt idx="82">
                  <c:v>3.8728318487510099E-2</c:v>
                </c:pt>
                <c:pt idx="83">
                  <c:v>3.5414182195622874E-2</c:v>
                </c:pt>
                <c:pt idx="84">
                  <c:v>3.2415233347183568E-2</c:v>
                </c:pt>
                <c:pt idx="85">
                  <c:v>2.958536036624344E-2</c:v>
                </c:pt>
                <c:pt idx="86">
                  <c:v>2.7083058001542523E-2</c:v>
                </c:pt>
                <c:pt idx="87">
                  <c:v>2.4720639751496815E-2</c:v>
                </c:pt>
                <c:pt idx="88">
                  <c:v>2.2597653807487007E-2</c:v>
                </c:pt>
                <c:pt idx="89">
                  <c:v>2.0658079049272669E-2</c:v>
                </c:pt>
                <c:pt idx="90">
                  <c:v>1.8922128454322441E-2</c:v>
                </c:pt>
                <c:pt idx="91">
                  <c:v>1.7280329164031823E-2</c:v>
                </c:pt>
                <c:pt idx="92">
                  <c:v>1.5795646163936191E-2</c:v>
                </c:pt>
                <c:pt idx="93">
                  <c:v>1.4428997603705092E-2</c:v>
                </c:pt>
                <c:pt idx="94">
                  <c:v>1.3201227575546577E-2</c:v>
                </c:pt>
                <c:pt idx="95">
                  <c:v>1.2055946400038398E-2</c:v>
                </c:pt>
                <c:pt idx="96">
                  <c:v>1.1023110386429023E-2</c:v>
                </c:pt>
                <c:pt idx="97">
                  <c:v>1.0078126154234628E-2</c:v>
                </c:pt>
                <c:pt idx="98">
                  <c:v>9.2099835731717077E-3</c:v>
                </c:pt>
                <c:pt idx="99">
                  <c:v>8.4151824271988182E-3</c:v>
                </c:pt>
                <c:pt idx="100">
                  <c:v>7.7059864205526012E-3</c:v>
                </c:pt>
                <c:pt idx="101">
                  <c:v>7.0534903227513742E-3</c:v>
                </c:pt>
                <c:pt idx="102">
                  <c:v>6.4129391459009704E-3</c:v>
                </c:pt>
                <c:pt idx="103">
                  <c:v>5.8781328694095794E-3</c:v>
                </c:pt>
                <c:pt idx="104">
                  <c:v>5.3634738827669538E-3</c:v>
                </c:pt>
                <c:pt idx="105">
                  <c:v>4.9041176442822815E-3</c:v>
                </c:pt>
                <c:pt idx="106">
                  <c:v>4.4956264758080873E-3</c:v>
                </c:pt>
                <c:pt idx="107">
                  <c:v>4.1116365977618479E-3</c:v>
                </c:pt>
                <c:pt idx="108">
                  <c:v>3.7570599812051953E-3</c:v>
                </c:pt>
                <c:pt idx="109">
                  <c:v>3.4333006340203582E-3</c:v>
                </c:pt>
                <c:pt idx="110">
                  <c:v>3.128735324001652E-3</c:v>
                </c:pt>
                <c:pt idx="111">
                  <c:v>2.8646768883714888E-3</c:v>
                </c:pt>
                <c:pt idx="112">
                  <c:v>2.618875140426143E-3</c:v>
                </c:pt>
                <c:pt idx="113">
                  <c:v>2.3943195442788037E-3</c:v>
                </c:pt>
                <c:pt idx="114">
                  <c:v>2.1890129844052424E-3</c:v>
                </c:pt>
                <c:pt idx="115">
                  <c:v>2.0024722130741602E-3</c:v>
                </c:pt>
                <c:pt idx="116">
                  <c:v>1.83051967150181E-3</c:v>
                </c:pt>
                <c:pt idx="117">
                  <c:v>1.6734400933706519E-3</c:v>
                </c:pt>
                <c:pt idx="118">
                  <c:v>1.5412827037618925E-3</c:v>
                </c:pt>
              </c:numCache>
            </c:numRef>
          </c:xVal>
          <c:yVal>
            <c:numRef>
              <c:f>'Raw Data'!$E$18:$E$136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1.3549217532687405E-4</c:v>
                </c:pt>
                <c:pt idx="40">
                  <c:v>1.3549217532687405E-4</c:v>
                </c:pt>
                <c:pt idx="41">
                  <c:v>2.7098435065374811E-4</c:v>
                </c:pt>
                <c:pt idx="42">
                  <c:v>2.7098435065374811E-4</c:v>
                </c:pt>
                <c:pt idx="43">
                  <c:v>5.4196870130750088E-4</c:v>
                </c:pt>
                <c:pt idx="44">
                  <c:v>7.4520696429780967E-4</c:v>
                </c:pt>
                <c:pt idx="45">
                  <c:v>9.4844522728812313E-4</c:v>
                </c:pt>
                <c:pt idx="46">
                  <c:v>1.4226678409321846E-3</c:v>
                </c:pt>
                <c:pt idx="47">
                  <c:v>2.032382629903125E-3</c:v>
                </c:pt>
                <c:pt idx="48">
                  <c:v>3.8615269968159363E-3</c:v>
                </c:pt>
                <c:pt idx="49">
                  <c:v>6.3681322403631186E-3</c:v>
                </c:pt>
                <c:pt idx="50">
                  <c:v>1.0839374026149994E-2</c:v>
                </c:pt>
                <c:pt idx="51">
                  <c:v>1.8155951493801233E-2</c:v>
                </c:pt>
                <c:pt idx="52">
                  <c:v>3.0756723799200598E-2</c:v>
                </c:pt>
                <c:pt idx="53">
                  <c:v>5.4535600569067151E-2</c:v>
                </c:pt>
                <c:pt idx="54">
                  <c:v>9.1457218345640551E-2</c:v>
                </c:pt>
                <c:pt idx="55">
                  <c:v>0.13813427274574894</c:v>
                </c:pt>
                <c:pt idx="56">
                  <c:v>0.19416028724341172</c:v>
                </c:pt>
                <c:pt idx="57">
                  <c:v>0.25635119571844728</c:v>
                </c:pt>
                <c:pt idx="58">
                  <c:v>0.31969378768376122</c:v>
                </c:pt>
                <c:pt idx="59">
                  <c:v>0.38235891877244088</c:v>
                </c:pt>
                <c:pt idx="60">
                  <c:v>0.42300657137050335</c:v>
                </c:pt>
                <c:pt idx="61">
                  <c:v>0.45606666215026087</c:v>
                </c:pt>
                <c:pt idx="62">
                  <c:v>0.48167468328704016</c:v>
                </c:pt>
                <c:pt idx="63">
                  <c:v>0.50450511482961857</c:v>
                </c:pt>
                <c:pt idx="64">
                  <c:v>0.52564189418061114</c:v>
                </c:pt>
                <c:pt idx="65">
                  <c:v>0.54623670483029607</c:v>
                </c:pt>
                <c:pt idx="66">
                  <c:v>0.56581532416502955</c:v>
                </c:pt>
                <c:pt idx="67">
                  <c:v>0.5833615608698598</c:v>
                </c:pt>
                <c:pt idx="68">
                  <c:v>0.6011787819253438</c:v>
                </c:pt>
                <c:pt idx="69">
                  <c:v>0.61811530384120317</c:v>
                </c:pt>
                <c:pt idx="70">
                  <c:v>0.63511957184472601</c:v>
                </c:pt>
                <c:pt idx="71">
                  <c:v>0.65043018765666283</c:v>
                </c:pt>
                <c:pt idx="72">
                  <c:v>0.66594404173159005</c:v>
                </c:pt>
                <c:pt idx="73">
                  <c:v>0.68003522796558502</c:v>
                </c:pt>
                <c:pt idx="74">
                  <c:v>0.6946683829008875</c:v>
                </c:pt>
                <c:pt idx="75">
                  <c:v>0.70903055348553623</c:v>
                </c:pt>
                <c:pt idx="76">
                  <c:v>0.72257977101822368</c:v>
                </c:pt>
                <c:pt idx="77">
                  <c:v>0.73585800420025749</c:v>
                </c:pt>
                <c:pt idx="78">
                  <c:v>0.74825553824266655</c:v>
                </c:pt>
                <c:pt idx="79">
                  <c:v>0.76038208793442186</c:v>
                </c:pt>
                <c:pt idx="80">
                  <c:v>0.77298286023982121</c:v>
                </c:pt>
                <c:pt idx="81">
                  <c:v>0.78388998035363455</c:v>
                </c:pt>
                <c:pt idx="82">
                  <c:v>0.79547456134408234</c:v>
                </c:pt>
                <c:pt idx="83">
                  <c:v>0.80644942754555915</c:v>
                </c:pt>
                <c:pt idx="84">
                  <c:v>0.8168145789580652</c:v>
                </c:pt>
                <c:pt idx="85">
                  <c:v>0.82738296863356142</c:v>
                </c:pt>
                <c:pt idx="86">
                  <c:v>0.8374771356954136</c:v>
                </c:pt>
                <c:pt idx="87">
                  <c:v>0.84777454102025618</c:v>
                </c:pt>
                <c:pt idx="88">
                  <c:v>0.85752997764379113</c:v>
                </c:pt>
                <c:pt idx="89">
                  <c:v>0.8676241447056432</c:v>
                </c:pt>
                <c:pt idx="90">
                  <c:v>0.87717634306618797</c:v>
                </c:pt>
                <c:pt idx="91">
                  <c:v>0.88638981098841541</c:v>
                </c:pt>
                <c:pt idx="92">
                  <c:v>0.89540004064765266</c:v>
                </c:pt>
                <c:pt idx="93">
                  <c:v>0.90420703204389952</c:v>
                </c:pt>
                <c:pt idx="94">
                  <c:v>0.91253980082650232</c:v>
                </c:pt>
                <c:pt idx="95">
                  <c:v>0.91972088611882663</c:v>
                </c:pt>
                <c:pt idx="96">
                  <c:v>0.92832463925208331</c:v>
                </c:pt>
                <c:pt idx="97">
                  <c:v>0.93516699410609039</c:v>
                </c:pt>
                <c:pt idx="98">
                  <c:v>0.94214484113542452</c:v>
                </c:pt>
                <c:pt idx="99">
                  <c:v>0.94824198902513379</c:v>
                </c:pt>
                <c:pt idx="100">
                  <c:v>0.95440688300250665</c:v>
                </c:pt>
                <c:pt idx="101">
                  <c:v>0.95996206219090852</c:v>
                </c:pt>
                <c:pt idx="102">
                  <c:v>0.96483978050267594</c:v>
                </c:pt>
                <c:pt idx="103">
                  <c:v>0.96971749881444347</c:v>
                </c:pt>
                <c:pt idx="104">
                  <c:v>0.97385001016191319</c:v>
                </c:pt>
                <c:pt idx="105">
                  <c:v>0.97811801368470974</c:v>
                </c:pt>
                <c:pt idx="106">
                  <c:v>0.98164081024320848</c:v>
                </c:pt>
                <c:pt idx="107">
                  <c:v>0.98475713027572664</c:v>
                </c:pt>
                <c:pt idx="108">
                  <c:v>0.9876702120452544</c:v>
                </c:pt>
                <c:pt idx="109">
                  <c:v>0.99038005555179187</c:v>
                </c:pt>
                <c:pt idx="110">
                  <c:v>0.99200596165571431</c:v>
                </c:pt>
                <c:pt idx="111">
                  <c:v>0.99410609037328102</c:v>
                </c:pt>
                <c:pt idx="112">
                  <c:v>0.99607072691552057</c:v>
                </c:pt>
                <c:pt idx="113">
                  <c:v>0.99762888693177965</c:v>
                </c:pt>
                <c:pt idx="114">
                  <c:v>0.9988483165097215</c:v>
                </c:pt>
                <c:pt idx="115">
                  <c:v>0.99891606259738497</c:v>
                </c:pt>
                <c:pt idx="116">
                  <c:v>0.99979676173700971</c:v>
                </c:pt>
                <c:pt idx="117">
                  <c:v>0.99993225391233653</c:v>
                </c:pt>
                <c:pt idx="118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41696"/>
        <c:axId val="67352448"/>
      </c:scatterChart>
      <c:valAx>
        <c:axId val="67341696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67352448"/>
        <c:crosses val="autoZero"/>
        <c:crossBetween val="midCat"/>
      </c:valAx>
      <c:valAx>
        <c:axId val="6735244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67341696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3.0917987965308789</c:v>
                </c:pt>
                <c:pt idx="35">
                  <c:v>2.6923159561841503</c:v>
                </c:pt>
                <c:pt idx="36">
                  <c:v>2.6054018277262321</c:v>
                </c:pt>
                <c:pt idx="37">
                  <c:v>2.2397301558492488</c:v>
                </c:pt>
                <c:pt idx="38">
                  <c:v>2.0674193827471483</c:v>
                </c:pt>
                <c:pt idx="39">
                  <c:v>1.887911667690753</c:v>
                </c:pt>
                <c:pt idx="40">
                  <c:v>1.7217427590386967</c:v>
                </c:pt>
                <c:pt idx="41">
                  <c:v>1.5366751742905558</c:v>
                </c:pt>
                <c:pt idx="42">
                  <c:v>1.4383788960941302</c:v>
                </c:pt>
                <c:pt idx="43">
                  <c:v>1.3032997127568129</c:v>
                </c:pt>
                <c:pt idx="44">
                  <c:v>1.1850679435733393</c:v>
                </c:pt>
                <c:pt idx="45">
                  <c:v>1.0944724298580462</c:v>
                </c:pt>
                <c:pt idx="46">
                  <c:v>0.99803418536299016</c:v>
                </c:pt>
                <c:pt idx="47">
                  <c:v>0.91001208478816387</c:v>
                </c:pt>
                <c:pt idx="48">
                  <c:v>0.83055152341311556</c:v>
                </c:pt>
                <c:pt idx="49">
                  <c:v>0.76035554369970859</c:v>
                </c:pt>
                <c:pt idx="50">
                  <c:v>0.68977785682817261</c:v>
                </c:pt>
                <c:pt idx="51">
                  <c:v>0.63405683945868374</c:v>
                </c:pt>
                <c:pt idx="52">
                  <c:v>0.57820484868049726</c:v>
                </c:pt>
                <c:pt idx="53">
                  <c:v>0.52931819739836172</c:v>
                </c:pt>
                <c:pt idx="54">
                  <c:v>0.48214980955402909</c:v>
                </c:pt>
                <c:pt idx="55">
                  <c:v>0.44318985525722648</c:v>
                </c:pt>
                <c:pt idx="56">
                  <c:v>0.40317998556216411</c:v>
                </c:pt>
                <c:pt idx="57">
                  <c:v>0.36719471032572104</c:v>
                </c:pt>
                <c:pt idx="58">
                  <c:v>0.33670433364333757</c:v>
                </c:pt>
                <c:pt idx="59">
                  <c:v>0.30742723789159782</c:v>
                </c:pt>
                <c:pt idx="60">
                  <c:v>0.28081054215763618</c:v>
                </c:pt>
                <c:pt idx="61">
                  <c:v>0.25700439157636573</c:v>
                </c:pt>
                <c:pt idx="62">
                  <c:v>0.23384410407539941</c:v>
                </c:pt>
                <c:pt idx="63">
                  <c:v>0.21407528760047756</c:v>
                </c:pt>
                <c:pt idx="64">
                  <c:v>0.1964225892177156</c:v>
                </c:pt>
                <c:pt idx="65">
                  <c:v>0.1789582220197071</c:v>
                </c:pt>
                <c:pt idx="66">
                  <c:v>0.16325810179398553</c:v>
                </c:pt>
                <c:pt idx="67">
                  <c:v>0.15006806151247151</c:v>
                </c:pt>
                <c:pt idx="68">
                  <c:v>0.13647072545571184</c:v>
                </c:pt>
                <c:pt idx="69">
                  <c:v>0.12468970675797515</c:v>
                </c:pt>
                <c:pt idx="70">
                  <c:v>0.11399353156167819</c:v>
                </c:pt>
                <c:pt idx="71">
                  <c:v>0.10402784645851655</c:v>
                </c:pt>
                <c:pt idx="72">
                  <c:v>9.5208155539504249E-2</c:v>
                </c:pt>
                <c:pt idx="73">
                  <c:v>8.7431560302392922E-2</c:v>
                </c:pt>
                <c:pt idx="74">
                  <c:v>7.9743514585746675E-2</c:v>
                </c:pt>
                <c:pt idx="75">
                  <c:v>7.2896208755635572E-2</c:v>
                </c:pt>
                <c:pt idx="76">
                  <c:v>6.648989994991801E-2</c:v>
                </c:pt>
                <c:pt idx="77">
                  <c:v>6.0781699274109417E-2</c:v>
                </c:pt>
                <c:pt idx="78">
                  <c:v>5.5613589381677757E-2</c:v>
                </c:pt>
                <c:pt idx="79">
                  <c:v>5.0658507193777028E-2</c:v>
                </c:pt>
                <c:pt idx="80">
                  <c:v>4.628524791191041E-2</c:v>
                </c:pt>
                <c:pt idx="81">
                  <c:v>4.2531275341153155E-2</c:v>
                </c:pt>
                <c:pt idx="82">
                  <c:v>3.8728318487510099E-2</c:v>
                </c:pt>
                <c:pt idx="83">
                  <c:v>3.5414182195622874E-2</c:v>
                </c:pt>
                <c:pt idx="84">
                  <c:v>3.2415233347183568E-2</c:v>
                </c:pt>
                <c:pt idx="85">
                  <c:v>2.958536036624344E-2</c:v>
                </c:pt>
                <c:pt idx="86">
                  <c:v>2.7083058001542523E-2</c:v>
                </c:pt>
                <c:pt idx="87">
                  <c:v>2.4720639751496815E-2</c:v>
                </c:pt>
                <c:pt idx="88">
                  <c:v>2.2597653807487007E-2</c:v>
                </c:pt>
                <c:pt idx="89">
                  <c:v>2.0658079049272669E-2</c:v>
                </c:pt>
                <c:pt idx="90">
                  <c:v>1.8922128454322441E-2</c:v>
                </c:pt>
                <c:pt idx="91">
                  <c:v>1.7280329164031823E-2</c:v>
                </c:pt>
                <c:pt idx="92">
                  <c:v>1.5795646163936191E-2</c:v>
                </c:pt>
                <c:pt idx="93">
                  <c:v>1.4428997603705092E-2</c:v>
                </c:pt>
                <c:pt idx="94">
                  <c:v>1.3201227575546577E-2</c:v>
                </c:pt>
                <c:pt idx="95">
                  <c:v>1.2055946400038398E-2</c:v>
                </c:pt>
                <c:pt idx="96">
                  <c:v>1.1023110386429023E-2</c:v>
                </c:pt>
                <c:pt idx="97">
                  <c:v>1.0078126154234628E-2</c:v>
                </c:pt>
                <c:pt idx="98">
                  <c:v>9.2099835731717077E-3</c:v>
                </c:pt>
                <c:pt idx="99">
                  <c:v>8.4151824271988182E-3</c:v>
                </c:pt>
                <c:pt idx="100">
                  <c:v>7.7059864205526012E-3</c:v>
                </c:pt>
                <c:pt idx="101">
                  <c:v>7.0534903227513742E-3</c:v>
                </c:pt>
                <c:pt idx="102">
                  <c:v>6.4129391459009704E-3</c:v>
                </c:pt>
                <c:pt idx="103">
                  <c:v>5.8781328694095794E-3</c:v>
                </c:pt>
                <c:pt idx="104">
                  <c:v>5.3634738827669538E-3</c:v>
                </c:pt>
                <c:pt idx="105">
                  <c:v>4.9041176442822815E-3</c:v>
                </c:pt>
                <c:pt idx="106">
                  <c:v>4.4956264758080873E-3</c:v>
                </c:pt>
                <c:pt idx="107">
                  <c:v>4.1116365977618479E-3</c:v>
                </c:pt>
                <c:pt idx="108">
                  <c:v>3.7570599812051953E-3</c:v>
                </c:pt>
                <c:pt idx="109">
                  <c:v>3.4333006340203582E-3</c:v>
                </c:pt>
                <c:pt idx="110">
                  <c:v>3.128735324001652E-3</c:v>
                </c:pt>
                <c:pt idx="111">
                  <c:v>2.8646768883714888E-3</c:v>
                </c:pt>
                <c:pt idx="112">
                  <c:v>2.618875140426143E-3</c:v>
                </c:pt>
                <c:pt idx="113">
                  <c:v>2.3943195442788037E-3</c:v>
                </c:pt>
                <c:pt idx="114">
                  <c:v>2.1890129844052424E-3</c:v>
                </c:pt>
                <c:pt idx="115">
                  <c:v>2.0024722130741602E-3</c:v>
                </c:pt>
                <c:pt idx="116">
                  <c:v>1.83051967150181E-3</c:v>
                </c:pt>
                <c:pt idx="117">
                  <c:v>1.6734400933706519E-3</c:v>
                </c:pt>
                <c:pt idx="118">
                  <c:v>1.5412827037618925E-3</c:v>
                </c:pt>
              </c:numCache>
            </c:numRef>
          </c:xVal>
          <c:yVal>
            <c:numRef>
              <c:f>Table!$J$18:$J$136</c:f>
              <c:numCache>
                <c:formatCode>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3.4347979260986299E-3</c:v>
                </c:pt>
                <c:pt idx="40">
                  <c:v>0</c:v>
                </c:pt>
                <c:pt idx="41">
                  <c:v>2.7435235450875162E-3</c:v>
                </c:pt>
                <c:pt idx="42">
                  <c:v>0</c:v>
                </c:pt>
                <c:pt idx="43">
                  <c:v>6.3271225609085003E-3</c:v>
                </c:pt>
                <c:pt idx="44">
                  <c:v>4.9208983226734235E-3</c:v>
                </c:pt>
                <c:pt idx="45">
                  <c:v>5.884410364726725E-3</c:v>
                </c:pt>
                <c:pt idx="46">
                  <c:v>1.1837983357282538E-2</c:v>
                </c:pt>
                <c:pt idx="47">
                  <c:v>1.5205518284070059E-2</c:v>
                </c:pt>
                <c:pt idx="48">
                  <c:v>4.6096713849191243E-2</c:v>
                </c:pt>
                <c:pt idx="49">
                  <c:v>6.5361518475079858E-2</c:v>
                </c:pt>
                <c:pt idx="50">
                  <c:v>0.10568445677610512</c:v>
                </c:pt>
                <c:pt idx="51">
                  <c:v>0.20001000694789489</c:v>
                </c:pt>
                <c:pt idx="52">
                  <c:v>0.31465381887002092</c:v>
                </c:pt>
                <c:pt idx="53">
                  <c:v>0.61980805478791978</c:v>
                </c:pt>
                <c:pt idx="54">
                  <c:v>0.91086164856196072</c:v>
                </c:pt>
                <c:pt idx="55">
                  <c:v>1.2756015934927105</c:v>
                </c:pt>
                <c:pt idx="56">
                  <c:v>1.3634670565846534</c:v>
                </c:pt>
                <c:pt idx="57">
                  <c:v>1.5316996221931025</c:v>
                </c:pt>
                <c:pt idx="58">
                  <c:v>1.6825084899059124</c:v>
                </c:pt>
                <c:pt idx="59">
                  <c:v>1.5862034957334283</c:v>
                </c:pt>
                <c:pt idx="60">
                  <c:v>1.0335304645468169</c:v>
                </c:pt>
                <c:pt idx="61">
                  <c:v>0.85930933414647892</c:v>
                </c:pt>
                <c:pt idx="62">
                  <c:v>0.62437085516258606</c:v>
                </c:pt>
                <c:pt idx="63">
                  <c:v>0.59516418137117943</c:v>
                </c:pt>
                <c:pt idx="64">
                  <c:v>0.56553097530733543</c:v>
                </c:pt>
                <c:pt idx="65">
                  <c:v>0.50927114525699591</c:v>
                </c:pt>
                <c:pt idx="66">
                  <c:v>0.49097629499422818</c:v>
                </c:pt>
                <c:pt idx="67">
                  <c:v>0.479582662587204</c:v>
                </c:pt>
                <c:pt idx="68">
                  <c:v>0.43194548601969879</c:v>
                </c:pt>
                <c:pt idx="69">
                  <c:v>0.43195609613032648</c:v>
                </c:pt>
                <c:pt idx="70">
                  <c:v>0.43656214415364997</c:v>
                </c:pt>
                <c:pt idx="71">
                  <c:v>0.38536079569027326</c:v>
                </c:pt>
                <c:pt idx="72">
                  <c:v>0.40321429716281421</c:v>
                </c:pt>
                <c:pt idx="73">
                  <c:v>0.38078191713173382</c:v>
                </c:pt>
                <c:pt idx="74">
                  <c:v>0.36607729168937975</c:v>
                </c:pt>
                <c:pt idx="75">
                  <c:v>0.36835116333608953</c:v>
                </c:pt>
                <c:pt idx="76">
                  <c:v>0.33916064392957912</c:v>
                </c:pt>
                <c:pt idx="77">
                  <c:v>0.34061737196417818</c:v>
                </c:pt>
                <c:pt idx="78">
                  <c:v>0.32124695455034807</c:v>
                </c:pt>
                <c:pt idx="79">
                  <c:v>0.29921014301941468</c:v>
                </c:pt>
                <c:pt idx="80">
                  <c:v>0.32136798346374157</c:v>
                </c:pt>
                <c:pt idx="81">
                  <c:v>0.29692013175517457</c:v>
                </c:pt>
                <c:pt idx="82">
                  <c:v>0.28477502579150676</c:v>
                </c:pt>
                <c:pt idx="83">
                  <c:v>0.28248298553207846</c:v>
                </c:pt>
                <c:pt idx="84">
                  <c:v>0.26972868447414561</c:v>
                </c:pt>
                <c:pt idx="85">
                  <c:v>0.26639223549225499</c:v>
                </c:pt>
                <c:pt idx="86">
                  <c:v>0.26301164672039812</c:v>
                </c:pt>
                <c:pt idx="87">
                  <c:v>0.2597862371884746</c:v>
                </c:pt>
                <c:pt idx="88">
                  <c:v>0.25016278286169807</c:v>
                </c:pt>
                <c:pt idx="89">
                  <c:v>0.25900134179253065</c:v>
                </c:pt>
                <c:pt idx="90">
                  <c:v>0.25058266669397833</c:v>
                </c:pt>
                <c:pt idx="91">
                  <c:v>0.23373772496375342</c:v>
                </c:pt>
                <c:pt idx="92">
                  <c:v>0.23094498890051754</c:v>
                </c:pt>
                <c:pt idx="93">
                  <c:v>0.22408942938932275</c:v>
                </c:pt>
                <c:pt idx="94">
                  <c:v>0.2157527464757491</c:v>
                </c:pt>
                <c:pt idx="95">
                  <c:v>0.1822008873087794</c:v>
                </c:pt>
                <c:pt idx="96">
                  <c:v>0.22119236752428018</c:v>
                </c:pt>
                <c:pt idx="97">
                  <c:v>0.17578590322585808</c:v>
                </c:pt>
                <c:pt idx="98">
                  <c:v>0.1783660606710214</c:v>
                </c:pt>
                <c:pt idx="99">
                  <c:v>0.15555805713601115</c:v>
                </c:pt>
                <c:pt idx="100">
                  <c:v>0.16123568141084269</c:v>
                </c:pt>
                <c:pt idx="101">
                  <c:v>0.1445751457797359</c:v>
                </c:pt>
                <c:pt idx="102">
                  <c:v>0.11797043311963849</c:v>
                </c:pt>
                <c:pt idx="103">
                  <c:v>0.1289797029548366</c:v>
                </c:pt>
                <c:pt idx="104">
                  <c:v>0.10384961228302449</c:v>
                </c:pt>
                <c:pt idx="105">
                  <c:v>0.10975881853405109</c:v>
                </c:pt>
                <c:pt idx="106">
                  <c:v>9.3268070779523551E-2</c:v>
                </c:pt>
                <c:pt idx="107">
                  <c:v>8.036828053751216E-2</c:v>
                </c:pt>
                <c:pt idx="108">
                  <c:v>7.4376692920954585E-2</c:v>
                </c:pt>
                <c:pt idx="109">
                  <c:v>6.9241186842172245E-2</c:v>
                </c:pt>
                <c:pt idx="110">
                  <c:v>4.0302054177666122E-2</c:v>
                </c:pt>
                <c:pt idx="111">
                  <c:v>5.4843412117154933E-2</c:v>
                </c:pt>
                <c:pt idx="112">
                  <c:v>5.0425914359809303E-2</c:v>
                </c:pt>
                <c:pt idx="113">
                  <c:v>4.0021902261804618E-2</c:v>
                </c:pt>
                <c:pt idx="114">
                  <c:v>3.1320611536989722E-2</c:v>
                </c:pt>
                <c:pt idx="115">
                  <c:v>1.7513667645784377E-3</c:v>
                </c:pt>
                <c:pt idx="116">
                  <c:v>2.258660558770538E-2</c:v>
                </c:pt>
                <c:pt idx="117">
                  <c:v>3.4773476525537003E-3</c:v>
                </c:pt>
                <c:pt idx="118">
                  <c:v>1.8961694881989312E-3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364352"/>
        <c:axId val="67506176"/>
      </c:scatterChart>
      <c:valAx>
        <c:axId val="6736435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67506176"/>
        <c:crosses val="autoZero"/>
        <c:crossBetween val="midCat"/>
      </c:valAx>
      <c:valAx>
        <c:axId val="6750617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67364352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3.0917987965308789</c:v>
                </c:pt>
                <c:pt idx="35">
                  <c:v>2.6923159561841503</c:v>
                </c:pt>
                <c:pt idx="36">
                  <c:v>2.6054018277262321</c:v>
                </c:pt>
                <c:pt idx="37">
                  <c:v>2.2397301558492488</c:v>
                </c:pt>
                <c:pt idx="38">
                  <c:v>2.0674193827471483</c:v>
                </c:pt>
                <c:pt idx="39">
                  <c:v>1.887911667690753</c:v>
                </c:pt>
                <c:pt idx="40">
                  <c:v>1.7217427590386967</c:v>
                </c:pt>
                <c:pt idx="41">
                  <c:v>1.5366751742905558</c:v>
                </c:pt>
                <c:pt idx="42">
                  <c:v>1.4383788960941302</c:v>
                </c:pt>
                <c:pt idx="43">
                  <c:v>1.3032997127568129</c:v>
                </c:pt>
                <c:pt idx="44">
                  <c:v>1.1850679435733393</c:v>
                </c:pt>
                <c:pt idx="45">
                  <c:v>1.0944724298580462</c:v>
                </c:pt>
                <c:pt idx="46">
                  <c:v>0.99803418536299016</c:v>
                </c:pt>
                <c:pt idx="47">
                  <c:v>0.91001208478816387</c:v>
                </c:pt>
                <c:pt idx="48">
                  <c:v>0.83055152341311556</c:v>
                </c:pt>
                <c:pt idx="49">
                  <c:v>0.76035554369970859</c:v>
                </c:pt>
                <c:pt idx="50">
                  <c:v>0.68977785682817261</c:v>
                </c:pt>
                <c:pt idx="51">
                  <c:v>0.63405683945868374</c:v>
                </c:pt>
                <c:pt idx="52">
                  <c:v>0.57820484868049726</c:v>
                </c:pt>
                <c:pt idx="53">
                  <c:v>0.52931819739836172</c:v>
                </c:pt>
                <c:pt idx="54">
                  <c:v>0.48214980955402909</c:v>
                </c:pt>
                <c:pt idx="55">
                  <c:v>0.44318985525722648</c:v>
                </c:pt>
                <c:pt idx="56">
                  <c:v>0.40317998556216411</c:v>
                </c:pt>
                <c:pt idx="57">
                  <c:v>0.36719471032572104</c:v>
                </c:pt>
                <c:pt idx="58">
                  <c:v>0.33670433364333757</c:v>
                </c:pt>
                <c:pt idx="59">
                  <c:v>0.30742723789159782</c:v>
                </c:pt>
                <c:pt idx="60">
                  <c:v>0.28081054215763618</c:v>
                </c:pt>
                <c:pt idx="61">
                  <c:v>0.25700439157636573</c:v>
                </c:pt>
                <c:pt idx="62">
                  <c:v>0.23384410407539941</c:v>
                </c:pt>
                <c:pt idx="63">
                  <c:v>0.21407528760047756</c:v>
                </c:pt>
                <c:pt idx="64">
                  <c:v>0.1964225892177156</c:v>
                </c:pt>
                <c:pt idx="65">
                  <c:v>0.1789582220197071</c:v>
                </c:pt>
                <c:pt idx="66">
                  <c:v>0.16325810179398553</c:v>
                </c:pt>
                <c:pt idx="67">
                  <c:v>0.15006806151247151</c:v>
                </c:pt>
                <c:pt idx="68">
                  <c:v>0.13647072545571184</c:v>
                </c:pt>
                <c:pt idx="69">
                  <c:v>0.12468970675797515</c:v>
                </c:pt>
                <c:pt idx="70">
                  <c:v>0.11399353156167819</c:v>
                </c:pt>
                <c:pt idx="71">
                  <c:v>0.10402784645851655</c:v>
                </c:pt>
                <c:pt idx="72">
                  <c:v>9.5208155539504249E-2</c:v>
                </c:pt>
                <c:pt idx="73">
                  <c:v>8.7431560302392922E-2</c:v>
                </c:pt>
                <c:pt idx="74">
                  <c:v>7.9743514585746675E-2</c:v>
                </c:pt>
                <c:pt idx="75">
                  <c:v>7.2896208755635572E-2</c:v>
                </c:pt>
                <c:pt idx="76">
                  <c:v>6.648989994991801E-2</c:v>
                </c:pt>
                <c:pt idx="77">
                  <c:v>6.0781699274109417E-2</c:v>
                </c:pt>
                <c:pt idx="78">
                  <c:v>5.5613589381677757E-2</c:v>
                </c:pt>
                <c:pt idx="79">
                  <c:v>5.0658507193777028E-2</c:v>
                </c:pt>
                <c:pt idx="80">
                  <c:v>4.628524791191041E-2</c:v>
                </c:pt>
                <c:pt idx="81">
                  <c:v>4.2531275341153155E-2</c:v>
                </c:pt>
                <c:pt idx="82">
                  <c:v>3.8728318487510099E-2</c:v>
                </c:pt>
                <c:pt idx="83">
                  <c:v>3.5414182195622874E-2</c:v>
                </c:pt>
                <c:pt idx="84">
                  <c:v>3.2415233347183568E-2</c:v>
                </c:pt>
                <c:pt idx="85">
                  <c:v>2.958536036624344E-2</c:v>
                </c:pt>
                <c:pt idx="86">
                  <c:v>2.7083058001542523E-2</c:v>
                </c:pt>
                <c:pt idx="87">
                  <c:v>2.4720639751496815E-2</c:v>
                </c:pt>
                <c:pt idx="88">
                  <c:v>2.2597653807487007E-2</c:v>
                </c:pt>
                <c:pt idx="89">
                  <c:v>2.0658079049272669E-2</c:v>
                </c:pt>
                <c:pt idx="90">
                  <c:v>1.8922128454322441E-2</c:v>
                </c:pt>
                <c:pt idx="91">
                  <c:v>1.7280329164031823E-2</c:v>
                </c:pt>
                <c:pt idx="92">
                  <c:v>1.5795646163936191E-2</c:v>
                </c:pt>
                <c:pt idx="93">
                  <c:v>1.4428997603705092E-2</c:v>
                </c:pt>
                <c:pt idx="94">
                  <c:v>1.3201227575546577E-2</c:v>
                </c:pt>
                <c:pt idx="95">
                  <c:v>1.2055946400038398E-2</c:v>
                </c:pt>
                <c:pt idx="96">
                  <c:v>1.1023110386429023E-2</c:v>
                </c:pt>
                <c:pt idx="97">
                  <c:v>1.0078126154234628E-2</c:v>
                </c:pt>
                <c:pt idx="98">
                  <c:v>9.2099835731717077E-3</c:v>
                </c:pt>
                <c:pt idx="99">
                  <c:v>8.4151824271988182E-3</c:v>
                </c:pt>
                <c:pt idx="100">
                  <c:v>7.7059864205526012E-3</c:v>
                </c:pt>
                <c:pt idx="101">
                  <c:v>7.0534903227513742E-3</c:v>
                </c:pt>
                <c:pt idx="102">
                  <c:v>6.4129391459009704E-3</c:v>
                </c:pt>
                <c:pt idx="103">
                  <c:v>5.8781328694095794E-3</c:v>
                </c:pt>
                <c:pt idx="104">
                  <c:v>5.3634738827669538E-3</c:v>
                </c:pt>
                <c:pt idx="105">
                  <c:v>4.9041176442822815E-3</c:v>
                </c:pt>
                <c:pt idx="106">
                  <c:v>4.4956264758080873E-3</c:v>
                </c:pt>
                <c:pt idx="107">
                  <c:v>4.1116365977618479E-3</c:v>
                </c:pt>
                <c:pt idx="108">
                  <c:v>3.7570599812051953E-3</c:v>
                </c:pt>
                <c:pt idx="109">
                  <c:v>3.4333006340203582E-3</c:v>
                </c:pt>
                <c:pt idx="110">
                  <c:v>3.128735324001652E-3</c:v>
                </c:pt>
                <c:pt idx="111">
                  <c:v>2.8646768883714888E-3</c:v>
                </c:pt>
                <c:pt idx="112">
                  <c:v>2.618875140426143E-3</c:v>
                </c:pt>
                <c:pt idx="113">
                  <c:v>2.3943195442788037E-3</c:v>
                </c:pt>
                <c:pt idx="114">
                  <c:v>2.1890129844052424E-3</c:v>
                </c:pt>
                <c:pt idx="115">
                  <c:v>2.0024722130741602E-3</c:v>
                </c:pt>
                <c:pt idx="116">
                  <c:v>1.83051967150181E-3</c:v>
                </c:pt>
                <c:pt idx="117">
                  <c:v>1.6734400933706519E-3</c:v>
                </c:pt>
                <c:pt idx="118">
                  <c:v>1.5412827037618925E-3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2.1390374331550807E-3</c:v>
                </c:pt>
                <c:pt idx="40">
                  <c:v>0</c:v>
                </c:pt>
                <c:pt idx="41">
                  <c:v>2.1390374331550807E-3</c:v>
                </c:pt>
                <c:pt idx="42">
                  <c:v>0</c:v>
                </c:pt>
                <c:pt idx="43">
                  <c:v>4.2780748663101614E-3</c:v>
                </c:pt>
                <c:pt idx="44">
                  <c:v>3.20855614973262E-3</c:v>
                </c:pt>
                <c:pt idx="45">
                  <c:v>3.20855614973262E-3</c:v>
                </c:pt>
                <c:pt idx="46">
                  <c:v>7.4866310160427814E-3</c:v>
                </c:pt>
                <c:pt idx="47">
                  <c:v>9.6256684491978651E-3</c:v>
                </c:pt>
                <c:pt idx="48">
                  <c:v>2.8877005347593587E-2</c:v>
                </c:pt>
                <c:pt idx="49">
                  <c:v>3.9572192513368992E-2</c:v>
                </c:pt>
                <c:pt idx="50">
                  <c:v>7.058823529411766E-2</c:v>
                </c:pt>
                <c:pt idx="51">
                  <c:v>0.11550802139037432</c:v>
                </c:pt>
                <c:pt idx="52">
                  <c:v>0.1989304812834225</c:v>
                </c:pt>
                <c:pt idx="53">
                  <c:v>0.3754010695187166</c:v>
                </c:pt>
                <c:pt idx="54">
                  <c:v>0.58288770053475958</c:v>
                </c:pt>
                <c:pt idx="55">
                  <c:v>0.73689839572192506</c:v>
                </c:pt>
                <c:pt idx="56">
                  <c:v>0.88449197860962614</c:v>
                </c:pt>
                <c:pt idx="57">
                  <c:v>0.9818181818181817</c:v>
                </c:pt>
                <c:pt idx="58">
                  <c:v>1</c:v>
                </c:pt>
                <c:pt idx="59">
                  <c:v>0.98930481283422422</c:v>
                </c:pt>
                <c:pt idx="60">
                  <c:v>0.64171122994652419</c:v>
                </c:pt>
                <c:pt idx="61">
                  <c:v>0.5219251336898405</c:v>
                </c:pt>
                <c:pt idx="62">
                  <c:v>0.40427807486630923</c:v>
                </c:pt>
                <c:pt idx="63">
                  <c:v>0.36042780748663095</c:v>
                </c:pt>
                <c:pt idx="64">
                  <c:v>0.33368983957219384</c:v>
                </c:pt>
                <c:pt idx="65">
                  <c:v>0.32513368983957153</c:v>
                </c:pt>
                <c:pt idx="66">
                  <c:v>0.30909090909091014</c:v>
                </c:pt>
                <c:pt idx="67">
                  <c:v>0.27700534759358209</c:v>
                </c:pt>
                <c:pt idx="68">
                  <c:v>0.28128342245989235</c:v>
                </c:pt>
                <c:pt idx="69">
                  <c:v>0.26737967914438521</c:v>
                </c:pt>
                <c:pt idx="70">
                  <c:v>0.26844919786096322</c:v>
                </c:pt>
                <c:pt idx="71">
                  <c:v>0.2417112299465235</c:v>
                </c:pt>
                <c:pt idx="72">
                  <c:v>0.24491978609625753</c:v>
                </c:pt>
                <c:pt idx="73">
                  <c:v>0.22245989304812805</c:v>
                </c:pt>
                <c:pt idx="74">
                  <c:v>0.23101604278074864</c:v>
                </c:pt>
                <c:pt idx="75">
                  <c:v>0.22673796791443834</c:v>
                </c:pt>
                <c:pt idx="76">
                  <c:v>0.21390374331550749</c:v>
                </c:pt>
                <c:pt idx="77">
                  <c:v>0.20962566844919894</c:v>
                </c:pt>
                <c:pt idx="78">
                  <c:v>0.19572192513369005</c:v>
                </c:pt>
                <c:pt idx="79">
                  <c:v>0.19144385026737978</c:v>
                </c:pt>
                <c:pt idx="80">
                  <c:v>0.19893048128342233</c:v>
                </c:pt>
                <c:pt idx="81">
                  <c:v>0.17219251336898259</c:v>
                </c:pt>
                <c:pt idx="82">
                  <c:v>0.1828877005347592</c:v>
                </c:pt>
                <c:pt idx="83">
                  <c:v>0.1732620320855606</c:v>
                </c:pt>
                <c:pt idx="84">
                  <c:v>0.16363636363636552</c:v>
                </c:pt>
                <c:pt idx="85">
                  <c:v>0.16684491978609603</c:v>
                </c:pt>
                <c:pt idx="86">
                  <c:v>0.15935828877005348</c:v>
                </c:pt>
                <c:pt idx="87">
                  <c:v>0.16256684491978751</c:v>
                </c:pt>
                <c:pt idx="88">
                  <c:v>0.15401069518716518</c:v>
                </c:pt>
                <c:pt idx="89">
                  <c:v>0.15935828877005173</c:v>
                </c:pt>
                <c:pt idx="90">
                  <c:v>0.15080213903743464</c:v>
                </c:pt>
                <c:pt idx="91">
                  <c:v>0.14545454545454459</c:v>
                </c:pt>
                <c:pt idx="92">
                  <c:v>0.14224598930481408</c:v>
                </c:pt>
                <c:pt idx="93">
                  <c:v>0.13903743315508005</c:v>
                </c:pt>
                <c:pt idx="94">
                  <c:v>0.13155080213903747</c:v>
                </c:pt>
                <c:pt idx="95">
                  <c:v>0.1133689839572183</c:v>
                </c:pt>
                <c:pt idx="96">
                  <c:v>0.13582887700534951</c:v>
                </c:pt>
                <c:pt idx="97">
                  <c:v>0.10802139037432999</c:v>
                </c:pt>
                <c:pt idx="98">
                  <c:v>0.11016042780748778</c:v>
                </c:pt>
                <c:pt idx="99">
                  <c:v>9.6256684491977135E-2</c:v>
                </c:pt>
                <c:pt idx="100">
                  <c:v>9.7326203208556908E-2</c:v>
                </c:pt>
                <c:pt idx="101">
                  <c:v>8.7700534759358309E-2</c:v>
                </c:pt>
                <c:pt idx="102">
                  <c:v>7.7005347593581713E-2</c:v>
                </c:pt>
                <c:pt idx="103">
                  <c:v>7.7005347593583462E-2</c:v>
                </c:pt>
                <c:pt idx="104">
                  <c:v>6.5240641711230604E-2</c:v>
                </c:pt>
                <c:pt idx="105">
                  <c:v>6.7379679144384877E-2</c:v>
                </c:pt>
                <c:pt idx="106">
                  <c:v>5.5614973262032012E-2</c:v>
                </c:pt>
                <c:pt idx="107">
                  <c:v>4.9197860962567459E-2</c:v>
                </c:pt>
                <c:pt idx="108">
                  <c:v>4.5989304812833427E-2</c:v>
                </c:pt>
                <c:pt idx="109">
                  <c:v>4.2780748663101144E-2</c:v>
                </c:pt>
                <c:pt idx="110">
                  <c:v>2.5668449197859985E-2</c:v>
                </c:pt>
                <c:pt idx="111">
                  <c:v>3.3155080213906063E-2</c:v>
                </c:pt>
                <c:pt idx="112">
                  <c:v>3.1016042780746534E-2</c:v>
                </c:pt>
                <c:pt idx="113">
                  <c:v>2.459893048128373E-2</c:v>
                </c:pt>
                <c:pt idx="114">
                  <c:v>1.9251336898395428E-2</c:v>
                </c:pt>
                <c:pt idx="115">
                  <c:v>1.0695187165780107E-3</c:v>
                </c:pt>
                <c:pt idx="116">
                  <c:v>1.3903743315508879E-2</c:v>
                </c:pt>
                <c:pt idx="117">
                  <c:v>2.1390374331542684E-3</c:v>
                </c:pt>
                <c:pt idx="118">
                  <c:v>1.0695187165780107E-3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3.0917987965308789</c:v>
                </c:pt>
                <c:pt idx="35">
                  <c:v>2.6923159561841503</c:v>
                </c:pt>
                <c:pt idx="36">
                  <c:v>2.6054018277262321</c:v>
                </c:pt>
                <c:pt idx="37">
                  <c:v>2.2397301558492488</c:v>
                </c:pt>
                <c:pt idx="38">
                  <c:v>2.0674193827471483</c:v>
                </c:pt>
                <c:pt idx="39">
                  <c:v>1.887911667690753</c:v>
                </c:pt>
                <c:pt idx="40">
                  <c:v>1.7217427590386967</c:v>
                </c:pt>
                <c:pt idx="41">
                  <c:v>1.5366751742905558</c:v>
                </c:pt>
                <c:pt idx="42">
                  <c:v>1.4383788960941302</c:v>
                </c:pt>
                <c:pt idx="43">
                  <c:v>1.3032997127568129</c:v>
                </c:pt>
                <c:pt idx="44">
                  <c:v>1.1850679435733393</c:v>
                </c:pt>
                <c:pt idx="45">
                  <c:v>1.0944724298580462</c:v>
                </c:pt>
                <c:pt idx="46">
                  <c:v>0.99803418536299016</c:v>
                </c:pt>
                <c:pt idx="47">
                  <c:v>0.91001208478816387</c:v>
                </c:pt>
                <c:pt idx="48">
                  <c:v>0.83055152341311556</c:v>
                </c:pt>
                <c:pt idx="49">
                  <c:v>0.76035554369970859</c:v>
                </c:pt>
                <c:pt idx="50">
                  <c:v>0.68977785682817261</c:v>
                </c:pt>
                <c:pt idx="51">
                  <c:v>0.63405683945868374</c:v>
                </c:pt>
                <c:pt idx="52">
                  <c:v>0.57820484868049726</c:v>
                </c:pt>
                <c:pt idx="53">
                  <c:v>0.52931819739836172</c:v>
                </c:pt>
                <c:pt idx="54">
                  <c:v>0.48214980955402909</c:v>
                </c:pt>
                <c:pt idx="55">
                  <c:v>0.44318985525722648</c:v>
                </c:pt>
                <c:pt idx="56">
                  <c:v>0.40317998556216411</c:v>
                </c:pt>
                <c:pt idx="57">
                  <c:v>0.36719471032572104</c:v>
                </c:pt>
                <c:pt idx="58">
                  <c:v>0.33670433364333757</c:v>
                </c:pt>
                <c:pt idx="59">
                  <c:v>0.30742723789159782</c:v>
                </c:pt>
                <c:pt idx="60">
                  <c:v>0.28081054215763618</c:v>
                </c:pt>
                <c:pt idx="61">
                  <c:v>0.25700439157636573</c:v>
                </c:pt>
                <c:pt idx="62">
                  <c:v>0.23384410407539941</c:v>
                </c:pt>
                <c:pt idx="63">
                  <c:v>0.21407528760047756</c:v>
                </c:pt>
                <c:pt idx="64">
                  <c:v>0.1964225892177156</c:v>
                </c:pt>
                <c:pt idx="65">
                  <c:v>0.1789582220197071</c:v>
                </c:pt>
                <c:pt idx="66">
                  <c:v>0.16325810179398553</c:v>
                </c:pt>
                <c:pt idx="67">
                  <c:v>0.15006806151247151</c:v>
                </c:pt>
                <c:pt idx="68">
                  <c:v>0.13647072545571184</c:v>
                </c:pt>
                <c:pt idx="69">
                  <c:v>0.12468970675797515</c:v>
                </c:pt>
                <c:pt idx="70">
                  <c:v>0.11399353156167819</c:v>
                </c:pt>
                <c:pt idx="71">
                  <c:v>0.10402784645851655</c:v>
                </c:pt>
                <c:pt idx="72">
                  <c:v>9.5208155539504249E-2</c:v>
                </c:pt>
                <c:pt idx="73">
                  <c:v>8.7431560302392922E-2</c:v>
                </c:pt>
                <c:pt idx="74">
                  <c:v>7.9743514585746675E-2</c:v>
                </c:pt>
                <c:pt idx="75">
                  <c:v>7.2896208755635572E-2</c:v>
                </c:pt>
                <c:pt idx="76">
                  <c:v>6.648989994991801E-2</c:v>
                </c:pt>
                <c:pt idx="77">
                  <c:v>6.0781699274109417E-2</c:v>
                </c:pt>
                <c:pt idx="78">
                  <c:v>5.5613589381677757E-2</c:v>
                </c:pt>
                <c:pt idx="79">
                  <c:v>5.0658507193777028E-2</c:v>
                </c:pt>
                <c:pt idx="80">
                  <c:v>4.628524791191041E-2</c:v>
                </c:pt>
                <c:pt idx="81">
                  <c:v>4.2531275341153155E-2</c:v>
                </c:pt>
                <c:pt idx="82">
                  <c:v>3.8728318487510099E-2</c:v>
                </c:pt>
                <c:pt idx="83">
                  <c:v>3.5414182195622874E-2</c:v>
                </c:pt>
                <c:pt idx="84">
                  <c:v>3.2415233347183568E-2</c:v>
                </c:pt>
                <c:pt idx="85">
                  <c:v>2.958536036624344E-2</c:v>
                </c:pt>
                <c:pt idx="86">
                  <c:v>2.7083058001542523E-2</c:v>
                </c:pt>
                <c:pt idx="87">
                  <c:v>2.4720639751496815E-2</c:v>
                </c:pt>
                <c:pt idx="88">
                  <c:v>2.2597653807487007E-2</c:v>
                </c:pt>
                <c:pt idx="89">
                  <c:v>2.0658079049272669E-2</c:v>
                </c:pt>
                <c:pt idx="90">
                  <c:v>1.8922128454322441E-2</c:v>
                </c:pt>
                <c:pt idx="91">
                  <c:v>1.7280329164031823E-2</c:v>
                </c:pt>
                <c:pt idx="92">
                  <c:v>1.5795646163936191E-2</c:v>
                </c:pt>
                <c:pt idx="93">
                  <c:v>1.4428997603705092E-2</c:v>
                </c:pt>
                <c:pt idx="94">
                  <c:v>1.3201227575546577E-2</c:v>
                </c:pt>
                <c:pt idx="95">
                  <c:v>1.2055946400038398E-2</c:v>
                </c:pt>
                <c:pt idx="96">
                  <c:v>1.1023110386429023E-2</c:v>
                </c:pt>
                <c:pt idx="97">
                  <c:v>1.0078126154234628E-2</c:v>
                </c:pt>
                <c:pt idx="98">
                  <c:v>9.2099835731717077E-3</c:v>
                </c:pt>
                <c:pt idx="99">
                  <c:v>8.4151824271988182E-3</c:v>
                </c:pt>
                <c:pt idx="100">
                  <c:v>7.7059864205526012E-3</c:v>
                </c:pt>
                <c:pt idx="101">
                  <c:v>7.0534903227513742E-3</c:v>
                </c:pt>
                <c:pt idx="102">
                  <c:v>6.4129391459009704E-3</c:v>
                </c:pt>
                <c:pt idx="103">
                  <c:v>5.8781328694095794E-3</c:v>
                </c:pt>
                <c:pt idx="104">
                  <c:v>5.3634738827669538E-3</c:v>
                </c:pt>
                <c:pt idx="105">
                  <c:v>4.9041176442822815E-3</c:v>
                </c:pt>
                <c:pt idx="106">
                  <c:v>4.4956264758080873E-3</c:v>
                </c:pt>
                <c:pt idx="107">
                  <c:v>4.1116365977618479E-3</c:v>
                </c:pt>
                <c:pt idx="108">
                  <c:v>3.7570599812051953E-3</c:v>
                </c:pt>
                <c:pt idx="109">
                  <c:v>3.4333006340203582E-3</c:v>
                </c:pt>
                <c:pt idx="110">
                  <c:v>3.128735324001652E-3</c:v>
                </c:pt>
                <c:pt idx="111">
                  <c:v>2.8646768883714888E-3</c:v>
                </c:pt>
                <c:pt idx="112">
                  <c:v>2.618875140426143E-3</c:v>
                </c:pt>
                <c:pt idx="113">
                  <c:v>2.3943195442788037E-3</c:v>
                </c:pt>
                <c:pt idx="114">
                  <c:v>2.1890129844052424E-3</c:v>
                </c:pt>
                <c:pt idx="115">
                  <c:v>2.0024722130741602E-3</c:v>
                </c:pt>
                <c:pt idx="116">
                  <c:v>1.83051967150181E-3</c:v>
                </c:pt>
                <c:pt idx="117">
                  <c:v>1.6734400933706519E-3</c:v>
                </c:pt>
                <c:pt idx="118">
                  <c:v>1.5412827037618925E-3</c:v>
                </c:pt>
              </c:numCache>
            </c:numRef>
          </c:xVal>
          <c:yVal>
            <c:numRef>
              <c:f>Table!$T$18:$T$136</c:f>
              <c:numCache>
                <c:formatCode>????0.000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0.99409017506382058</c:v>
                </c:pt>
                <c:pt idx="40">
                  <c:v>0.99409017506382058</c:v>
                </c:pt>
                <c:pt idx="41">
                  <c:v>0.99017478147499072</c:v>
                </c:pt>
                <c:pt idx="42">
                  <c:v>0.99017478147499072</c:v>
                </c:pt>
                <c:pt idx="43">
                  <c:v>0.98454190963882682</c:v>
                </c:pt>
                <c:pt idx="44">
                  <c:v>0.98104898645141614</c:v>
                </c:pt>
                <c:pt idx="45">
                  <c:v>0.97806970051705378</c:v>
                </c:pt>
                <c:pt idx="46">
                  <c:v>0.97228913731246536</c:v>
                </c:pt>
                <c:pt idx="47">
                  <c:v>0.96611013854821648</c:v>
                </c:pt>
                <c:pt idx="48">
                  <c:v>0.95066903974230665</c:v>
                </c:pt>
                <c:pt idx="49">
                  <c:v>0.93293464230640477</c:v>
                </c:pt>
                <c:pt idx="50">
                  <c:v>0.90690047375725735</c:v>
                </c:pt>
                <c:pt idx="51">
                  <c:v>0.87090387906217326</c:v>
                </c:pt>
                <c:pt idx="52">
                  <c:v>0.81935043520541107</c:v>
                </c:pt>
                <c:pt idx="53">
                  <c:v>0.7378195710226787</c:v>
                </c:pt>
                <c:pt idx="54">
                  <c:v>0.63278269880197591</c:v>
                </c:pt>
                <c:pt idx="55">
                  <c:v>0.52058598860661176</c:v>
                </c:pt>
                <c:pt idx="56">
                  <c:v>0.40913479628499061</c:v>
                </c:pt>
                <c:pt idx="57">
                  <c:v>0.30651839187688779</c:v>
                </c:pt>
                <c:pt idx="58">
                  <c:v>0.21863834040213515</c:v>
                </c:pt>
                <c:pt idx="59">
                  <c:v>0.14616009043117084</c:v>
                </c:pt>
                <c:pt idx="60">
                  <c:v>0.10693541615363644</c:v>
                </c:pt>
                <c:pt idx="61">
                  <c:v>8.0212602060648508E-2</c:v>
                </c:pt>
                <c:pt idx="62">
                  <c:v>6.3075951999096769E-2</c:v>
                </c:pt>
                <c:pt idx="63">
                  <c:v>5.0271993651570313E-2</c:v>
                </c:pt>
                <c:pt idx="64">
                  <c:v>4.0292264916288123E-2</c:v>
                </c:pt>
                <c:pt idx="65">
                  <c:v>3.2220691975063609E-2</c:v>
                </c:pt>
                <c:pt idx="66">
                  <c:v>2.5834696484326902E-2</c:v>
                </c:pt>
                <c:pt idx="67">
                  <c:v>2.099901609427679E-2</c:v>
                </c:pt>
                <c:pt idx="68">
                  <c:v>1.6938174691094821E-2</c:v>
                </c:pt>
                <c:pt idx="69">
                  <c:v>1.3715752086763899E-2</c:v>
                </c:pt>
                <c:pt idx="70">
                  <c:v>1.1011697727496106E-2</c:v>
                </c:pt>
                <c:pt idx="71">
                  <c:v>8.9840666704926742E-3</c:v>
                </c:pt>
                <c:pt idx="72">
                  <c:v>7.2631293010596565E-3</c:v>
                </c:pt>
                <c:pt idx="73">
                  <c:v>5.94493001463825E-3</c:v>
                </c:pt>
                <c:pt idx="74">
                  <c:v>4.8061868686151143E-3</c:v>
                </c:pt>
                <c:pt idx="75">
                  <c:v>3.8722295621897995E-3</c:v>
                </c:pt>
                <c:pt idx="76">
                  <c:v>3.1391980682241583E-3</c:v>
                </c:pt>
                <c:pt idx="77">
                  <c:v>2.5388777731490952E-3</c:v>
                </c:pt>
                <c:pt idx="78">
                  <c:v>2.069638642846483E-3</c:v>
                </c:pt>
                <c:pt idx="79">
                  <c:v>1.6888016860128197E-3</c:v>
                </c:pt>
                <c:pt idx="80">
                  <c:v>1.3584478058414895E-3</c:v>
                </c:pt>
                <c:pt idx="81">
                  <c:v>1.116999608758884E-3</c:v>
                </c:pt>
                <c:pt idx="82">
                  <c:v>9.0436464761634028E-4</c:v>
                </c:pt>
                <c:pt idx="83">
                  <c:v>7.3592251605147929E-4</c:v>
                </c:pt>
                <c:pt idx="84">
                  <c:v>6.0264066523652016E-4</c:v>
                </c:pt>
                <c:pt idx="85">
                  <c:v>4.8943723025274277E-4</c:v>
                </c:pt>
                <c:pt idx="86">
                  <c:v>3.9882998064033615E-4</c:v>
                </c:pt>
                <c:pt idx="87">
                  <c:v>3.2182048501194771E-4</c:v>
                </c:pt>
                <c:pt idx="88">
                  <c:v>2.608569034315833E-4</c:v>
                </c:pt>
                <c:pt idx="89">
                  <c:v>2.0814030033766695E-4</c:v>
                </c:pt>
                <c:pt idx="90">
                  <c:v>1.6628597315382354E-4</c:v>
                </c:pt>
                <c:pt idx="91">
                  <c:v>1.3261743892667432E-4</c:v>
                </c:pt>
                <c:pt idx="92">
                  <c:v>1.0510635424576531E-4</c:v>
                </c:pt>
                <c:pt idx="93">
                  <c:v>8.2667692366089618E-5</c:v>
                </c:pt>
                <c:pt idx="94">
                  <c:v>6.4896563065297563E-5</c:v>
                </c:pt>
                <c:pt idx="95">
                  <c:v>5.2123655723490536E-5</c:v>
                </c:pt>
                <c:pt idx="96">
                  <c:v>3.9330039658169724E-5</c:v>
                </c:pt>
                <c:pt idx="97">
                  <c:v>3.0825276299384363E-5</c:v>
                </c:pt>
                <c:pt idx="98">
                  <c:v>2.3581980595821506E-5</c:v>
                </c:pt>
                <c:pt idx="99">
                  <c:v>1.8298125982862956E-5</c:v>
                </c:pt>
                <c:pt idx="100">
                  <c:v>1.3818114258601355E-5</c:v>
                </c:pt>
                <c:pt idx="101">
                  <c:v>1.0435883135540003E-5</c:v>
                </c:pt>
                <c:pt idx="102">
                  <c:v>7.9810158772897211E-6</c:v>
                </c:pt>
                <c:pt idx="103">
                  <c:v>5.9185224500213351E-6</c:v>
                </c:pt>
                <c:pt idx="104">
                  <c:v>4.4637219056564703E-6</c:v>
                </c:pt>
                <c:pt idx="105">
                  <c:v>3.2075658721320011E-6</c:v>
                </c:pt>
                <c:pt idx="106">
                  <c:v>2.3362711896179889E-6</c:v>
                </c:pt>
                <c:pt idx="107">
                  <c:v>1.6915550277163405E-6</c:v>
                </c:pt>
                <c:pt idx="108">
                  <c:v>1.1883488174602164E-6</c:v>
                </c:pt>
                <c:pt idx="109">
                  <c:v>7.9744947656390508E-7</c:v>
                </c:pt>
                <c:pt idx="110">
                  <c:v>6.0267584034434662E-7</c:v>
                </c:pt>
                <c:pt idx="111">
                  <c:v>3.9176725341594221E-7</c:v>
                </c:pt>
                <c:pt idx="112">
                  <c:v>2.2687173062418964E-7</c:v>
                </c:pt>
                <c:pt idx="113">
                  <c:v>1.1755834727900094E-7</c:v>
                </c:pt>
                <c:pt idx="114">
                  <c:v>4.6051034208183239E-8</c:v>
                </c:pt>
                <c:pt idx="115">
                  <c:v>4.272662657012205E-8</c:v>
                </c:pt>
                <c:pt idx="116">
                  <c:v>6.6128061915193825E-9</c:v>
                </c:pt>
                <c:pt idx="117">
                  <c:v>1.9694541553150202E-9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39712"/>
        <c:axId val="67541632"/>
      </c:scatterChart>
      <c:valAx>
        <c:axId val="6753971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67541632"/>
        <c:crosses val="autoZero"/>
        <c:crossBetween val="midCat"/>
      </c:valAx>
      <c:valAx>
        <c:axId val="6754163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67539712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677187322108751"/>
          <c:y val="0.16239996259681297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Table!$F$18:$F$136</c:f>
              <c:numCache>
                <c:formatCode>???0.000</c:formatCode>
                <c:ptCount val="119"/>
                <c:pt idx="0">
                  <c:v>120.32120583340763</c:v>
                </c:pt>
                <c:pt idx="1">
                  <c:v>114.50796550075462</c:v>
                </c:pt>
                <c:pt idx="2">
                  <c:v>100.71499598524777</c:v>
                </c:pt>
                <c:pt idx="3">
                  <c:v>90.715852767445</c:v>
                </c:pt>
                <c:pt idx="4">
                  <c:v>84.106667909687317</c:v>
                </c:pt>
                <c:pt idx="5">
                  <c:v>77.259624762312043</c:v>
                </c:pt>
                <c:pt idx="6">
                  <c:v>70.767094546983301</c:v>
                </c:pt>
                <c:pt idx="7">
                  <c:v>64.828617047916353</c:v>
                </c:pt>
                <c:pt idx="8">
                  <c:v>59.393209674605892</c:v>
                </c:pt>
                <c:pt idx="9">
                  <c:v>54.170499329428303</c:v>
                </c:pt>
                <c:pt idx="10">
                  <c:v>49.655991925985745</c:v>
                </c:pt>
                <c:pt idx="11">
                  <c:v>45.268809087478452</c:v>
                </c:pt>
                <c:pt idx="12">
                  <c:v>41.493538148877775</c:v>
                </c:pt>
                <c:pt idx="13">
                  <c:v>37.991543942923805</c:v>
                </c:pt>
                <c:pt idx="14">
                  <c:v>34.73465394607058</c:v>
                </c:pt>
                <c:pt idx="15">
                  <c:v>31.823529848650637</c:v>
                </c:pt>
                <c:pt idx="16">
                  <c:v>29.073490789244648</c:v>
                </c:pt>
                <c:pt idx="17">
                  <c:v>26.583958228759844</c:v>
                </c:pt>
                <c:pt idx="18">
                  <c:v>24.292585483808033</c:v>
                </c:pt>
                <c:pt idx="19">
                  <c:v>22.220120968368835</c:v>
                </c:pt>
                <c:pt idx="20">
                  <c:v>20.301819786818864</c:v>
                </c:pt>
                <c:pt idx="21">
                  <c:v>18.549594514186495</c:v>
                </c:pt>
                <c:pt idx="22">
                  <c:v>17.002148580034465</c:v>
                </c:pt>
                <c:pt idx="23">
                  <c:v>15.425157443715895</c:v>
                </c:pt>
                <c:pt idx="24">
                  <c:v>14.231285591631897</c:v>
                </c:pt>
                <c:pt idx="25">
                  <c:v>12.932337097201671</c:v>
                </c:pt>
                <c:pt idx="26">
                  <c:v>11.841885622636877</c:v>
                </c:pt>
                <c:pt idx="27">
                  <c:v>10.866443236040983</c:v>
                </c:pt>
                <c:pt idx="28">
                  <c:v>9.9261700717114927</c:v>
                </c:pt>
                <c:pt idx="29">
                  <c:v>9.0429558188865169</c:v>
                </c:pt>
                <c:pt idx="30">
                  <c:v>8.2723532067899885</c:v>
                </c:pt>
                <c:pt idx="31">
                  <c:v>7.5581205610864437</c:v>
                </c:pt>
                <c:pt idx="32">
                  <c:v>6.8930451380477189</c:v>
                </c:pt>
                <c:pt idx="33">
                  <c:v>6.3215900177166109</c:v>
                </c:pt>
                <c:pt idx="34">
                  <c:v>6.1835975930617577</c:v>
                </c:pt>
                <c:pt idx="35">
                  <c:v>5.3846319123683006</c:v>
                </c:pt>
                <c:pt idx="36">
                  <c:v>5.2108036554524642</c:v>
                </c:pt>
                <c:pt idx="37">
                  <c:v>4.4794603116984977</c:v>
                </c:pt>
                <c:pt idx="38">
                  <c:v>4.1348387654942966</c:v>
                </c:pt>
                <c:pt idx="39">
                  <c:v>3.7758233353815061</c:v>
                </c:pt>
                <c:pt idx="40">
                  <c:v>3.4434855180773933</c:v>
                </c:pt>
                <c:pt idx="41">
                  <c:v>3.0733503485811116</c:v>
                </c:pt>
                <c:pt idx="42">
                  <c:v>2.8767577921882603</c:v>
                </c:pt>
                <c:pt idx="43">
                  <c:v>2.6065994255136258</c:v>
                </c:pt>
                <c:pt idx="44">
                  <c:v>2.3701358871466787</c:v>
                </c:pt>
                <c:pt idx="45">
                  <c:v>2.1889448597160923</c:v>
                </c:pt>
                <c:pt idx="46">
                  <c:v>1.9960683707259803</c:v>
                </c:pt>
                <c:pt idx="47">
                  <c:v>1.8200241695763277</c:v>
                </c:pt>
                <c:pt idx="48">
                  <c:v>1.6611030468262311</c:v>
                </c:pt>
                <c:pt idx="49">
                  <c:v>1.5207110873994172</c:v>
                </c:pt>
                <c:pt idx="50">
                  <c:v>1.3795557136563452</c:v>
                </c:pt>
                <c:pt idx="51">
                  <c:v>1.2681136789173675</c:v>
                </c:pt>
                <c:pt idx="52">
                  <c:v>1.1564096973609945</c:v>
                </c:pt>
                <c:pt idx="53">
                  <c:v>1.0586363947967234</c:v>
                </c:pt>
                <c:pt idx="54">
                  <c:v>0.96429961910805817</c:v>
                </c:pt>
                <c:pt idx="55">
                  <c:v>0.88637971051445297</c:v>
                </c:pt>
                <c:pt idx="56">
                  <c:v>0.80635997112432822</c:v>
                </c:pt>
                <c:pt idx="57">
                  <c:v>0.73438942065144208</c:v>
                </c:pt>
                <c:pt idx="58">
                  <c:v>0.67340866728667514</c:v>
                </c:pt>
                <c:pt idx="59">
                  <c:v>0.61485447578319563</c:v>
                </c:pt>
                <c:pt idx="60">
                  <c:v>0.56162108431527236</c:v>
                </c:pt>
                <c:pt idx="61">
                  <c:v>0.51400878315273146</c:v>
                </c:pt>
                <c:pt idx="62">
                  <c:v>0.46768820815079881</c:v>
                </c:pt>
                <c:pt idx="63">
                  <c:v>0.42815057520095512</c:v>
                </c:pt>
                <c:pt idx="64">
                  <c:v>0.39284517843543121</c:v>
                </c:pt>
                <c:pt idx="65">
                  <c:v>0.35791644403941419</c:v>
                </c:pt>
                <c:pt idx="66">
                  <c:v>0.32651620358797107</c:v>
                </c:pt>
                <c:pt idx="67">
                  <c:v>0.30013612302494302</c:v>
                </c:pt>
                <c:pt idx="68">
                  <c:v>0.27294145091142369</c:v>
                </c:pt>
                <c:pt idx="69">
                  <c:v>0.2493794135159503</c:v>
                </c:pt>
                <c:pt idx="70">
                  <c:v>0.22798706312335637</c:v>
                </c:pt>
                <c:pt idx="71">
                  <c:v>0.2080556929170331</c:v>
                </c:pt>
                <c:pt idx="72">
                  <c:v>0.1904163110790085</c:v>
                </c:pt>
                <c:pt idx="73">
                  <c:v>0.17486312060478584</c:v>
                </c:pt>
                <c:pt idx="74">
                  <c:v>0.15948702917149335</c:v>
                </c:pt>
                <c:pt idx="75">
                  <c:v>0.14579241751127114</c:v>
                </c:pt>
                <c:pt idx="76">
                  <c:v>0.13297979989983602</c:v>
                </c:pt>
                <c:pt idx="77">
                  <c:v>0.12156339854821883</c:v>
                </c:pt>
                <c:pt idx="78">
                  <c:v>0.11122717876335551</c:v>
                </c:pt>
                <c:pt idx="79">
                  <c:v>0.10131701438755406</c:v>
                </c:pt>
                <c:pt idx="80">
                  <c:v>9.257049582382082E-2</c:v>
                </c:pt>
                <c:pt idx="81">
                  <c:v>8.5062550682306309E-2</c:v>
                </c:pt>
                <c:pt idx="82">
                  <c:v>7.7456636975020199E-2</c:v>
                </c:pt>
                <c:pt idx="83">
                  <c:v>7.0828364391245749E-2</c:v>
                </c:pt>
                <c:pt idx="84">
                  <c:v>6.4830466694367136E-2</c:v>
                </c:pt>
                <c:pt idx="85">
                  <c:v>5.917072073248688E-2</c:v>
                </c:pt>
                <c:pt idx="86">
                  <c:v>5.4166116003085046E-2</c:v>
                </c:pt>
                <c:pt idx="87">
                  <c:v>4.9441279502993631E-2</c:v>
                </c:pt>
                <c:pt idx="88">
                  <c:v>4.5195307614974013E-2</c:v>
                </c:pt>
                <c:pt idx="89">
                  <c:v>4.1316158098545337E-2</c:v>
                </c:pt>
                <c:pt idx="90">
                  <c:v>3.7844256908644881E-2</c:v>
                </c:pt>
                <c:pt idx="91">
                  <c:v>3.4560658328063647E-2</c:v>
                </c:pt>
                <c:pt idx="92">
                  <c:v>3.1591292327872382E-2</c:v>
                </c:pt>
                <c:pt idx="93">
                  <c:v>2.8857995207410184E-2</c:v>
                </c:pt>
                <c:pt idx="94">
                  <c:v>2.6402455151093154E-2</c:v>
                </c:pt>
                <c:pt idx="95">
                  <c:v>2.4111892800076796E-2</c:v>
                </c:pt>
                <c:pt idx="96">
                  <c:v>2.2046220772858047E-2</c:v>
                </c:pt>
                <c:pt idx="97">
                  <c:v>2.0156252308469257E-2</c:v>
                </c:pt>
                <c:pt idx="98">
                  <c:v>1.8419967146343415E-2</c:v>
                </c:pt>
                <c:pt idx="99">
                  <c:v>1.6830364854397636E-2</c:v>
                </c:pt>
                <c:pt idx="100">
                  <c:v>1.5411972841105202E-2</c:v>
                </c:pt>
                <c:pt idx="101">
                  <c:v>1.4106980645502748E-2</c:v>
                </c:pt>
                <c:pt idx="102">
                  <c:v>1.2825878291801941E-2</c:v>
                </c:pt>
                <c:pt idx="103">
                  <c:v>1.1756265738819159E-2</c:v>
                </c:pt>
                <c:pt idx="104">
                  <c:v>1.0726947765533908E-2</c:v>
                </c:pt>
                <c:pt idx="105">
                  <c:v>9.8082352885645631E-3</c:v>
                </c:pt>
                <c:pt idx="106">
                  <c:v>8.9912529516161747E-3</c:v>
                </c:pt>
                <c:pt idx="107">
                  <c:v>8.2232731955236959E-3</c:v>
                </c:pt>
                <c:pt idx="108">
                  <c:v>7.5141199624103906E-3</c:v>
                </c:pt>
                <c:pt idx="109">
                  <c:v>6.8666012680407163E-3</c:v>
                </c:pt>
                <c:pt idx="110">
                  <c:v>6.257470648003304E-3</c:v>
                </c:pt>
                <c:pt idx="111">
                  <c:v>5.7293537767429776E-3</c:v>
                </c:pt>
                <c:pt idx="112">
                  <c:v>5.2377502808522861E-3</c:v>
                </c:pt>
                <c:pt idx="113">
                  <c:v>4.7886390885576073E-3</c:v>
                </c:pt>
                <c:pt idx="114">
                  <c:v>4.3780259688104848E-3</c:v>
                </c:pt>
                <c:pt idx="115">
                  <c:v>4.0049444261483205E-3</c:v>
                </c:pt>
                <c:pt idx="116">
                  <c:v>3.6610393430036199E-3</c:v>
                </c:pt>
                <c:pt idx="117">
                  <c:v>3.3468801867413038E-3</c:v>
                </c:pt>
                <c:pt idx="118">
                  <c:v>3.0825654075237849E-3</c:v>
                </c:pt>
              </c:numCache>
            </c:numRef>
          </c:xVal>
          <c:yVal>
            <c:numRef>
              <c:f>Table!$H$18:$H$136</c:f>
              <c:numCache>
                <c:formatCode>????0.00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1.3549217532687405E-2</c:v>
                </c:pt>
                <c:pt idx="40">
                  <c:v>0</c:v>
                </c:pt>
                <c:pt idx="41">
                  <c:v>1.3549217532687405E-2</c:v>
                </c:pt>
                <c:pt idx="42">
                  <c:v>0</c:v>
                </c:pt>
                <c:pt idx="43">
                  <c:v>2.7098435065375275E-2</c:v>
                </c:pt>
                <c:pt idx="44">
                  <c:v>2.0323826299030887E-2</c:v>
                </c:pt>
                <c:pt idx="45">
                  <c:v>2.0323826299031345E-2</c:v>
                </c:pt>
                <c:pt idx="46">
                  <c:v>4.7422261364406151E-2</c:v>
                </c:pt>
                <c:pt idx="47">
                  <c:v>6.0971478897094034E-2</c:v>
                </c:pt>
                <c:pt idx="48">
                  <c:v>0.18291443669128116</c:v>
                </c:pt>
                <c:pt idx="49">
                  <c:v>0.25066052435471825</c:v>
                </c:pt>
                <c:pt idx="50">
                  <c:v>0.44712417857868758</c:v>
                </c:pt>
                <c:pt idx="51">
                  <c:v>0.73165774676512374</c:v>
                </c:pt>
                <c:pt idx="52">
                  <c:v>1.2600772305399366</c:v>
                </c:pt>
                <c:pt idx="53">
                  <c:v>2.3778876769866555</c:v>
                </c:pt>
                <c:pt idx="54">
                  <c:v>3.6921617776573399</c:v>
                </c:pt>
                <c:pt idx="55">
                  <c:v>4.6677054400108382</c:v>
                </c:pt>
                <c:pt idx="56">
                  <c:v>5.6026014497662775</c:v>
                </c:pt>
                <c:pt idx="57">
                  <c:v>6.2190908475035585</c:v>
                </c:pt>
                <c:pt idx="58">
                  <c:v>6.3342591965313915</c:v>
                </c:pt>
                <c:pt idx="59">
                  <c:v>6.2665131088679651</c:v>
                </c:pt>
                <c:pt idx="60">
                  <c:v>4.0647652598062507</c:v>
                </c:pt>
                <c:pt idx="61">
                  <c:v>3.3060090779757516</c:v>
                </c:pt>
                <c:pt idx="62">
                  <c:v>2.56080211367793</c:v>
                </c:pt>
                <c:pt idx="63">
                  <c:v>2.2830431542578395</c:v>
                </c:pt>
                <c:pt idx="64">
                  <c:v>2.1136779350992541</c:v>
                </c:pt>
                <c:pt idx="65">
                  <c:v>2.0594810649684945</c:v>
                </c:pt>
                <c:pt idx="66">
                  <c:v>1.957861933473346</c:v>
                </c:pt>
                <c:pt idx="67">
                  <c:v>1.7546236704830278</c:v>
                </c:pt>
                <c:pt idx="68">
                  <c:v>1.7817221055483969</c:v>
                </c:pt>
                <c:pt idx="69">
                  <c:v>1.6936521915859402</c:v>
                </c:pt>
                <c:pt idx="70">
                  <c:v>1.7004268003522824</c:v>
                </c:pt>
                <c:pt idx="71">
                  <c:v>1.5310615811936898</c:v>
                </c:pt>
                <c:pt idx="72">
                  <c:v>1.5513854074927167</c:v>
                </c:pt>
                <c:pt idx="73">
                  <c:v>1.4091186233994932</c:v>
                </c:pt>
                <c:pt idx="74">
                  <c:v>1.4633154935302457</c:v>
                </c:pt>
                <c:pt idx="75">
                  <c:v>1.4362170584648766</c:v>
                </c:pt>
                <c:pt idx="76">
                  <c:v>1.3549217532687408</c:v>
                </c:pt>
                <c:pt idx="77">
                  <c:v>1.3278233182033858</c:v>
                </c:pt>
                <c:pt idx="78">
                  <c:v>1.2397534042409006</c:v>
                </c:pt>
                <c:pt idx="79">
                  <c:v>1.2126549691755315</c:v>
                </c:pt>
                <c:pt idx="80">
                  <c:v>1.2600772305399346</c:v>
                </c:pt>
                <c:pt idx="81">
                  <c:v>1.090712011381342</c:v>
                </c:pt>
                <c:pt idx="82">
                  <c:v>1.158458099044779</c:v>
                </c:pt>
                <c:pt idx="83">
                  <c:v>1.0974866201476772</c:v>
                </c:pt>
                <c:pt idx="84">
                  <c:v>1.0365151412506037</c:v>
                </c:pt>
                <c:pt idx="85">
                  <c:v>1.0568389675496235</c:v>
                </c:pt>
                <c:pt idx="86">
                  <c:v>1.0094167061852204</c:v>
                </c:pt>
                <c:pt idx="87">
                  <c:v>1.0297405324842543</c:v>
                </c:pt>
                <c:pt idx="88">
                  <c:v>0.97554366235350187</c:v>
                </c:pt>
                <c:pt idx="89">
                  <c:v>1.0094167061852062</c:v>
                </c:pt>
                <c:pt idx="90">
                  <c:v>0.95521983605446792</c:v>
                </c:pt>
                <c:pt idx="91">
                  <c:v>0.9213467922227494</c:v>
                </c:pt>
                <c:pt idx="92">
                  <c:v>0.90102296592372966</c:v>
                </c:pt>
                <c:pt idx="93">
                  <c:v>0.88069913962468149</c:v>
                </c:pt>
                <c:pt idx="94">
                  <c:v>0.83327687826027841</c:v>
                </c:pt>
                <c:pt idx="95">
                  <c:v>0.71810852923243829</c:v>
                </c:pt>
                <c:pt idx="96">
                  <c:v>0.86037531332566175</c:v>
                </c:pt>
                <c:pt idx="97">
                  <c:v>0.68423548540070556</c:v>
                </c:pt>
                <c:pt idx="98">
                  <c:v>0.69778470293341854</c:v>
                </c:pt>
                <c:pt idx="99">
                  <c:v>0.60971478897091913</c:v>
                </c:pt>
                <c:pt idx="100">
                  <c:v>0.61648939773729694</c:v>
                </c:pt>
                <c:pt idx="101">
                  <c:v>0.55551791884018087</c:v>
                </c:pt>
                <c:pt idx="102">
                  <c:v>0.48777183117674383</c:v>
                </c:pt>
                <c:pt idx="103">
                  <c:v>0.48777183117675804</c:v>
                </c:pt>
                <c:pt idx="104">
                  <c:v>0.41325113474697162</c:v>
                </c:pt>
                <c:pt idx="105">
                  <c:v>0.42680035227965618</c:v>
                </c:pt>
                <c:pt idx="106">
                  <c:v>0.35227965584986976</c:v>
                </c:pt>
                <c:pt idx="107">
                  <c:v>0.31163200325181606</c:v>
                </c:pt>
                <c:pt idx="108">
                  <c:v>0.29130817695276789</c:v>
                </c:pt>
                <c:pt idx="109">
                  <c:v>0.27098435065374815</c:v>
                </c:pt>
                <c:pt idx="110">
                  <c:v>0.16259061039224321</c:v>
                </c:pt>
                <c:pt idx="111">
                  <c:v>0.21001287175667471</c:v>
                </c:pt>
                <c:pt idx="112">
                  <c:v>0.19646365422396173</c:v>
                </c:pt>
                <c:pt idx="113">
                  <c:v>0.15581600162590803</c:v>
                </c:pt>
                <c:pt idx="114">
                  <c:v>0.1219429577941753</c:v>
                </c:pt>
                <c:pt idx="115">
                  <c:v>6.7746087663493881E-3</c:v>
                </c:pt>
                <c:pt idx="116">
                  <c:v>8.8069913962470991E-2</c:v>
                </c:pt>
                <c:pt idx="117">
                  <c:v>1.3549217532684565E-2</c:v>
                </c:pt>
                <c:pt idx="118">
                  <c:v>6.7746087663493881E-3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562112"/>
        <c:axId val="67564672"/>
      </c:scatterChart>
      <c:valAx>
        <c:axId val="67562112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67564672"/>
        <c:crosses val="autoZero"/>
        <c:crossBetween val="midCat"/>
        <c:majorUnit val="10"/>
        <c:minorUnit val="10"/>
      </c:valAx>
      <c:valAx>
        <c:axId val="67564672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67562112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94"/>
    <col min="2" max="2" width="10.7109375" style="94" customWidth="1"/>
    <col min="3" max="3" width="16.140625" style="94" customWidth="1"/>
    <col min="4" max="4" width="10.5703125" style="94" customWidth="1"/>
    <col min="5" max="5" width="9.5703125" style="94" customWidth="1"/>
    <col min="6" max="6" width="10.7109375" style="94" customWidth="1"/>
    <col min="7" max="14" width="9.5703125" style="94" customWidth="1"/>
    <col min="15" max="15" width="8.85546875" style="94"/>
    <col min="16" max="17" width="10.7109375" style="94" customWidth="1"/>
    <col min="18" max="19" width="8.85546875" style="94"/>
    <col min="20" max="20" width="9.5703125" style="94" bestFit="1" customWidth="1"/>
    <col min="21" max="21" width="8.85546875" style="94"/>
    <col min="22" max="22" width="7.5703125" style="94" customWidth="1"/>
    <col min="23" max="23" width="11.5703125" style="16" bestFit="1" customWidth="1"/>
    <col min="24" max="24" width="13" style="16" customWidth="1"/>
    <col min="25" max="37" width="8.85546875" style="16"/>
    <col min="38" max="38" width="15.85546875" style="16" customWidth="1"/>
    <col min="39" max="16384" width="8.85546875" style="16"/>
  </cols>
  <sheetData>
    <row r="1" spans="1:40" x14ac:dyDescent="0.2">
      <c r="X1" s="118"/>
      <c r="Y1" s="111"/>
      <c r="Z1" s="111"/>
      <c r="AA1" s="128"/>
      <c r="AB1" s="128"/>
    </row>
    <row r="2" spans="1:40" x14ac:dyDescent="0.2">
      <c r="X2" s="1"/>
      <c r="Y2" s="1"/>
      <c r="Z2" s="125"/>
      <c r="AA2" s="125"/>
      <c r="AB2" s="137"/>
      <c r="AC2" s="137"/>
    </row>
    <row r="3" spans="1:40" x14ac:dyDescent="0.2">
      <c r="X3" s="110"/>
      <c r="Y3" s="13"/>
      <c r="Z3" s="83"/>
      <c r="AA3" s="137"/>
      <c r="AB3" s="139"/>
      <c r="AC3" s="139"/>
    </row>
    <row r="4" spans="1:40" x14ac:dyDescent="0.2">
      <c r="X4" s="110"/>
      <c r="Y4" s="13"/>
      <c r="Z4" s="83"/>
      <c r="AA4" s="137"/>
      <c r="AB4" s="139"/>
      <c r="AC4" s="139"/>
      <c r="AL4" s="102"/>
      <c r="AM4" s="102"/>
      <c r="AN4" s="102"/>
    </row>
    <row r="5" spans="1:40" ht="15.75" x14ac:dyDescent="0.25">
      <c r="A5" s="161" t="s">
        <v>12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43"/>
      <c r="O5" s="43"/>
      <c r="P5" s="43"/>
      <c r="Q5" s="43"/>
      <c r="R5" s="43"/>
      <c r="S5" s="43"/>
      <c r="T5" s="23"/>
      <c r="U5" s="93"/>
      <c r="V5" s="93"/>
      <c r="W5" s="13"/>
      <c r="X5" s="110"/>
      <c r="Y5" s="13"/>
      <c r="Z5" s="137"/>
      <c r="AA5" s="145"/>
      <c r="AB5" s="145"/>
      <c r="AC5" s="145"/>
      <c r="AL5" s="102"/>
      <c r="AM5" s="102"/>
      <c r="AN5" s="102"/>
    </row>
    <row r="6" spans="1:40" x14ac:dyDescent="0.2">
      <c r="A6" s="80"/>
      <c r="B6" s="93"/>
      <c r="C6" s="93"/>
      <c r="D6" s="93"/>
      <c r="E6" s="80"/>
      <c r="F6" s="80"/>
      <c r="G6" s="80"/>
      <c r="H6" s="80"/>
      <c r="I6" s="80"/>
      <c r="J6" s="80"/>
      <c r="K6" s="80"/>
      <c r="L6" s="80"/>
      <c r="M6" s="80"/>
      <c r="N6" s="80"/>
      <c r="O6" s="93"/>
      <c r="P6" s="93"/>
      <c r="Q6" s="93"/>
      <c r="R6" s="80"/>
      <c r="S6" s="93"/>
      <c r="T6" s="93"/>
      <c r="U6" s="93"/>
      <c r="V6" s="93"/>
      <c r="W6" s="13"/>
      <c r="X6" s="110"/>
      <c r="Y6" s="13"/>
      <c r="Z6" s="137"/>
      <c r="AA6" s="135"/>
      <c r="AB6" s="83"/>
      <c r="AC6" s="83"/>
      <c r="AL6" s="102"/>
      <c r="AM6" s="102"/>
      <c r="AN6" s="102"/>
    </row>
    <row r="7" spans="1:40" ht="12.4" customHeight="1" x14ac:dyDescent="0.2">
      <c r="A7" s="29" t="str">
        <f>Table!A7</f>
        <v>NordAq Energy Inc.</v>
      </c>
      <c r="B7" s="80"/>
      <c r="C7" s="80"/>
      <c r="D7" s="80"/>
      <c r="E7" s="93"/>
      <c r="F7" s="93"/>
      <c r="G7" s="93"/>
      <c r="H7" s="93"/>
      <c r="I7" s="94" t="str">
        <f>Table!L7</f>
        <v>Sample Number:</v>
      </c>
      <c r="M7" s="104" t="str">
        <f>Table!P7</f>
        <v>4</v>
      </c>
      <c r="N7" s="93"/>
      <c r="O7" s="29"/>
      <c r="P7" s="115"/>
      <c r="Q7" s="1"/>
      <c r="R7" s="1"/>
      <c r="S7" s="125"/>
      <c r="T7" s="135"/>
      <c r="U7" s="108"/>
      <c r="V7" s="83"/>
      <c r="AE7" s="6"/>
      <c r="AF7" s="46"/>
      <c r="AG7" s="46"/>
    </row>
    <row r="8" spans="1:40" ht="12.4" customHeight="1" x14ac:dyDescent="0.2">
      <c r="A8" s="29" t="str">
        <f>Table!A8</f>
        <v>East Simpson No. 2 (USGS/Husky 1980)</v>
      </c>
      <c r="B8" s="80"/>
      <c r="C8" s="80"/>
      <c r="D8" s="80"/>
      <c r="E8" s="80"/>
      <c r="F8" s="80"/>
      <c r="G8" s="80"/>
      <c r="H8" s="80"/>
      <c r="I8" s="94" t="str">
        <f>Table!L8</f>
        <v>Sample Depth, m:</v>
      </c>
      <c r="M8" s="20">
        <f>Table!P8</f>
        <v>6065.5</v>
      </c>
      <c r="N8" s="93"/>
      <c r="O8" s="29"/>
      <c r="P8" s="115"/>
      <c r="Q8" s="1"/>
      <c r="R8" s="1"/>
      <c r="S8" s="125"/>
      <c r="T8" s="135"/>
      <c r="U8" s="108"/>
      <c r="V8" s="83"/>
      <c r="AE8" s="57"/>
      <c r="AF8" s="46"/>
      <c r="AG8" s="46"/>
    </row>
    <row r="9" spans="1:40" ht="12.4" customHeight="1" x14ac:dyDescent="0.2">
      <c r="A9" s="29" t="str">
        <f>Table!A9</f>
        <v>Torok Sandstones Formation</v>
      </c>
      <c r="B9" s="80"/>
      <c r="C9" s="80"/>
      <c r="D9" s="80"/>
      <c r="E9" s="80"/>
      <c r="F9" s="80"/>
      <c r="G9" s="80"/>
      <c r="H9" s="80"/>
      <c r="I9" s="25" t="str">
        <f>Table!L9</f>
        <v>Permeability to Air (calc), mD:</v>
      </c>
      <c r="K9" s="80"/>
      <c r="L9" s="80"/>
      <c r="M9" s="19">
        <f>Table!P9</f>
        <v>0.43690512200173515</v>
      </c>
      <c r="N9" s="93"/>
      <c r="O9" s="29" t="s">
        <v>39</v>
      </c>
      <c r="P9" s="115"/>
      <c r="Q9" s="13"/>
      <c r="R9" s="1"/>
      <c r="S9" s="1"/>
      <c r="T9" s="66"/>
      <c r="U9" s="66"/>
      <c r="V9" s="72"/>
      <c r="AE9" s="57"/>
      <c r="AF9" s="46"/>
      <c r="AG9" s="46"/>
    </row>
    <row r="10" spans="1:40" ht="12.4" customHeight="1" x14ac:dyDescent="0.2">
      <c r="A10" s="29" t="str">
        <f>Table!A10</f>
        <v>HH-61176</v>
      </c>
      <c r="B10" s="80"/>
      <c r="C10" s="80"/>
      <c r="D10" s="80"/>
      <c r="E10" s="93"/>
      <c r="F10" s="93"/>
      <c r="G10" s="93"/>
      <c r="H10" s="93"/>
      <c r="I10" s="25" t="str">
        <f>Table!L10</f>
        <v>Porosity, fraction:</v>
      </c>
      <c r="K10" s="80"/>
      <c r="L10" s="80"/>
      <c r="M10" s="19">
        <f>K30</f>
        <v>0.13696390216399426</v>
      </c>
      <c r="N10" s="93"/>
      <c r="O10" s="151" t="s">
        <v>39</v>
      </c>
      <c r="P10" s="65"/>
      <c r="Q10" s="13"/>
      <c r="R10" s="1"/>
      <c r="S10" s="1"/>
      <c r="T10" s="66"/>
      <c r="U10" s="125"/>
      <c r="V10" s="72"/>
      <c r="AE10" s="57"/>
      <c r="AF10" s="46"/>
      <c r="AG10" s="46"/>
    </row>
    <row r="11" spans="1:40" ht="12.4" customHeight="1" x14ac:dyDescent="0.2">
      <c r="A11" s="103"/>
      <c r="B11" s="80"/>
      <c r="C11" s="80"/>
      <c r="D11" s="80"/>
      <c r="E11" s="93"/>
      <c r="F11" s="93"/>
      <c r="G11" s="93"/>
      <c r="H11" s="80"/>
      <c r="I11" s="94" t="str">
        <f>Table!L11</f>
        <v>Grain Density, grams/cc:</v>
      </c>
      <c r="M11" s="18">
        <f>L30</f>
        <v>2.6811616570848344</v>
      </c>
      <c r="N11" s="93"/>
      <c r="O11" s="151" t="s">
        <v>39</v>
      </c>
      <c r="P11" s="65"/>
      <c r="Q11" s="1"/>
      <c r="R11" s="118"/>
      <c r="S11" s="111"/>
      <c r="T11" s="111"/>
      <c r="U11" s="132"/>
      <c r="V11" s="16"/>
      <c r="AE11" s="57"/>
      <c r="AF11" s="46"/>
      <c r="AG11" s="46"/>
    </row>
    <row r="12" spans="1:40" ht="12.4" customHeight="1" x14ac:dyDescent="0.2">
      <c r="A12" s="29"/>
      <c r="B12" s="80"/>
      <c r="C12" s="80"/>
      <c r="D12" s="80"/>
      <c r="E12" s="80"/>
      <c r="F12" s="80"/>
      <c r="G12" s="80"/>
      <c r="H12" s="80"/>
      <c r="I12" s="80"/>
      <c r="J12" s="25"/>
      <c r="K12" s="80"/>
      <c r="L12" s="80"/>
      <c r="M12" s="19"/>
      <c r="N12" s="93"/>
      <c r="O12" s="48"/>
      <c r="P12" s="137"/>
      <c r="Q12" s="1"/>
      <c r="R12" s="13"/>
      <c r="S12" s="1"/>
      <c r="T12" s="17"/>
      <c r="U12" s="13"/>
      <c r="V12" s="16"/>
      <c r="AE12" s="46"/>
      <c r="AF12" s="46"/>
      <c r="AG12" s="46"/>
    </row>
    <row r="13" spans="1:40" ht="12.4" customHeight="1" x14ac:dyDescent="0.2">
      <c r="A13" s="40"/>
      <c r="B13" s="40" t="s">
        <v>58</v>
      </c>
      <c r="C13" s="40" t="s">
        <v>57</v>
      </c>
      <c r="D13" s="40" t="s">
        <v>58</v>
      </c>
      <c r="E13" s="40" t="s">
        <v>57</v>
      </c>
      <c r="F13" s="40" t="s">
        <v>91</v>
      </c>
      <c r="G13" s="109"/>
      <c r="H13" s="109"/>
      <c r="N13" s="93"/>
      <c r="O13" s="48"/>
      <c r="P13" s="137"/>
      <c r="Q13" s="1"/>
      <c r="R13" s="1"/>
      <c r="S13" s="1"/>
      <c r="T13" s="17"/>
      <c r="U13" s="1"/>
      <c r="V13" s="16"/>
      <c r="AE13" s="46"/>
      <c r="AF13" s="46"/>
      <c r="AG13" s="46"/>
    </row>
    <row r="14" spans="1:40" ht="12.4" customHeight="1" x14ac:dyDescent="0.2">
      <c r="A14" s="97" t="s">
        <v>85</v>
      </c>
      <c r="B14" s="97" t="s">
        <v>63</v>
      </c>
      <c r="C14" s="97" t="s">
        <v>63</v>
      </c>
      <c r="D14" s="97" t="s">
        <v>63</v>
      </c>
      <c r="E14" s="97" t="s">
        <v>63</v>
      </c>
      <c r="F14" s="97" t="s">
        <v>50</v>
      </c>
      <c r="G14" s="109"/>
      <c r="H14" s="109"/>
      <c r="I14" s="95"/>
      <c r="J14" s="95"/>
      <c r="K14" s="95"/>
      <c r="L14" s="95"/>
      <c r="M14" s="95"/>
      <c r="N14" s="93"/>
      <c r="O14" s="48"/>
      <c r="P14" s="137"/>
      <c r="Q14" s="1"/>
      <c r="R14" s="1"/>
      <c r="S14" s="1"/>
      <c r="T14" s="17"/>
      <c r="U14" s="1"/>
      <c r="V14" s="16"/>
      <c r="AE14" s="46"/>
      <c r="AF14" s="46"/>
      <c r="AG14" s="46"/>
    </row>
    <row r="15" spans="1:40" ht="12.4" customHeight="1" x14ac:dyDescent="0.2">
      <c r="A15" s="97" t="s">
        <v>78</v>
      </c>
      <c r="B15" s="97" t="s">
        <v>3</v>
      </c>
      <c r="C15" s="97" t="s">
        <v>3</v>
      </c>
      <c r="D15" s="97" t="s">
        <v>5</v>
      </c>
      <c r="E15" s="97" t="s">
        <v>5</v>
      </c>
      <c r="F15" s="97" t="s">
        <v>5</v>
      </c>
      <c r="G15" s="109"/>
      <c r="H15" s="109"/>
      <c r="I15" s="109"/>
      <c r="J15" s="109"/>
      <c r="K15" s="109"/>
      <c r="L15" s="95"/>
      <c r="M15" s="95"/>
      <c r="N15" s="80"/>
      <c r="O15" s="48"/>
      <c r="P15" s="137"/>
      <c r="Q15" s="1"/>
      <c r="R15" s="1"/>
      <c r="S15" s="1"/>
      <c r="T15" s="17"/>
      <c r="U15" s="1"/>
      <c r="V15" s="16"/>
      <c r="AE15" s="46"/>
      <c r="AF15" s="46"/>
      <c r="AG15" s="46"/>
    </row>
    <row r="16" spans="1:40" ht="12.4" customHeight="1" x14ac:dyDescent="0.2">
      <c r="A16" s="138" t="s">
        <v>49</v>
      </c>
      <c r="B16" s="138" t="s">
        <v>36</v>
      </c>
      <c r="C16" s="138" t="s">
        <v>36</v>
      </c>
      <c r="D16" s="138" t="s">
        <v>26</v>
      </c>
      <c r="E16" s="138" t="s">
        <v>26</v>
      </c>
      <c r="F16" s="138" t="s">
        <v>26</v>
      </c>
      <c r="G16" s="109"/>
      <c r="H16" s="109"/>
      <c r="I16" s="109"/>
      <c r="J16" s="109"/>
      <c r="K16" s="109"/>
      <c r="L16" s="109"/>
      <c r="M16" s="109"/>
      <c r="N16" s="80"/>
      <c r="O16" s="137"/>
      <c r="P16" s="137"/>
      <c r="Q16" s="13"/>
      <c r="R16" s="16"/>
      <c r="S16" s="16"/>
      <c r="T16" s="16"/>
      <c r="U16" s="16"/>
      <c r="V16" s="16"/>
      <c r="AE16" s="46"/>
      <c r="AF16" s="46"/>
      <c r="AG16" s="46"/>
    </row>
    <row r="17" spans="1:35" ht="12.4" customHeight="1" x14ac:dyDescent="0.2">
      <c r="A17" s="93"/>
      <c r="B17" s="93"/>
      <c r="E17" s="93"/>
      <c r="F17" s="93"/>
      <c r="G17" s="93"/>
      <c r="H17" s="93"/>
      <c r="I17" s="93"/>
      <c r="J17" s="93"/>
      <c r="K17" s="93"/>
      <c r="L17" s="93"/>
      <c r="M17" s="93"/>
      <c r="N17" s="80"/>
      <c r="O17" s="137"/>
      <c r="P17" s="137"/>
      <c r="Q17" s="110"/>
      <c r="R17" s="13"/>
      <c r="S17" s="13"/>
      <c r="T17" s="147"/>
      <c r="U17" s="16"/>
      <c r="V17" s="16"/>
      <c r="AE17" s="46"/>
      <c r="AF17" s="46"/>
      <c r="AG17" s="46"/>
    </row>
    <row r="18" spans="1:35" ht="12.4" customHeight="1" x14ac:dyDescent="0.2">
      <c r="A18" s="126">
        <v>1.523506760597229</v>
      </c>
      <c r="B18" s="154">
        <v>0</v>
      </c>
      <c r="C18" s="51">
        <f t="shared" ref="C18:C136" si="0">IF(B18-I$34&lt;0,0,B18-I$34)</f>
        <v>0</v>
      </c>
      <c r="D18" s="51">
        <f t="shared" ref="D18:D136" si="1">B18/$B$136</f>
        <v>0</v>
      </c>
      <c r="E18" s="51">
        <f t="shared" ref="E18:E136" si="2">C18/$H$30</f>
        <v>0</v>
      </c>
      <c r="F18" s="51">
        <f t="shared" ref="F18:F136" si="3">E18-E17</f>
        <v>0</v>
      </c>
      <c r="G18" s="51"/>
      <c r="H18" s="158" t="s">
        <v>20</v>
      </c>
      <c r="I18" s="36"/>
      <c r="J18" s="36"/>
      <c r="K18" s="36"/>
      <c r="L18" s="36"/>
      <c r="M18" s="90"/>
      <c r="O18" s="126"/>
      <c r="P18" s="137"/>
      <c r="Q18" s="107"/>
      <c r="R18" s="22"/>
      <c r="S18" s="155"/>
      <c r="T18" s="31"/>
      <c r="U18" s="31"/>
      <c r="V18" s="31"/>
      <c r="W18" s="41"/>
      <c r="X18" s="107"/>
      <c r="AG18" s="46"/>
      <c r="AH18" s="46"/>
      <c r="AI18" s="46"/>
    </row>
    <row r="19" spans="1:35" ht="12.4" customHeight="1" x14ac:dyDescent="0.2">
      <c r="A19" s="126">
        <v>1.6008508205413818</v>
      </c>
      <c r="B19" s="154">
        <v>1.1575017624384861E-3</v>
      </c>
      <c r="C19" s="51">
        <f t="shared" si="0"/>
        <v>0</v>
      </c>
      <c r="D19" s="51">
        <f t="shared" si="1"/>
        <v>7.5698168955388144E-4</v>
      </c>
      <c r="E19" s="51">
        <f t="shared" si="2"/>
        <v>0</v>
      </c>
      <c r="F19" s="51">
        <f t="shared" si="3"/>
        <v>0</v>
      </c>
      <c r="G19" s="51"/>
      <c r="H19" s="40" t="s">
        <v>89</v>
      </c>
      <c r="I19" s="40" t="s">
        <v>2</v>
      </c>
      <c r="J19" s="40" t="s">
        <v>84</v>
      </c>
      <c r="K19" s="40"/>
      <c r="L19" s="40" t="s">
        <v>84</v>
      </c>
      <c r="M19" s="40" t="s">
        <v>16</v>
      </c>
      <c r="O19" s="126"/>
      <c r="P19" s="137"/>
      <c r="Q19" s="107"/>
      <c r="R19" s="22"/>
      <c r="S19" s="109"/>
      <c r="T19" s="109"/>
      <c r="U19" s="109"/>
      <c r="V19" s="109"/>
      <c r="W19" s="41"/>
      <c r="X19" s="107"/>
      <c r="AG19" s="46"/>
      <c r="AH19" s="46"/>
      <c r="AI19" s="46"/>
    </row>
    <row r="20" spans="1:35" ht="12.4" customHeight="1" x14ac:dyDescent="0.2">
      <c r="A20" s="126">
        <v>1.8200881481170654</v>
      </c>
      <c r="B20" s="154">
        <v>4.5081648840679094E-3</v>
      </c>
      <c r="C20" s="51">
        <f t="shared" si="0"/>
        <v>0</v>
      </c>
      <c r="D20" s="51">
        <f t="shared" si="1"/>
        <v>2.9482445569153611E-3</v>
      </c>
      <c r="E20" s="51">
        <f t="shared" si="2"/>
        <v>0</v>
      </c>
      <c r="F20" s="51">
        <f t="shared" si="3"/>
        <v>0</v>
      </c>
      <c r="G20" s="51"/>
      <c r="H20" s="97" t="s">
        <v>3</v>
      </c>
      <c r="I20" s="97" t="s">
        <v>3</v>
      </c>
      <c r="J20" s="97" t="s">
        <v>3</v>
      </c>
      <c r="K20" s="97" t="s">
        <v>62</v>
      </c>
      <c r="L20" s="97" t="s">
        <v>40</v>
      </c>
      <c r="M20" s="97" t="s">
        <v>10</v>
      </c>
      <c r="O20" s="126"/>
      <c r="P20" s="137"/>
      <c r="Q20" s="107"/>
      <c r="R20" s="22"/>
      <c r="S20" s="109"/>
      <c r="T20" s="109"/>
      <c r="U20" s="109"/>
      <c r="V20" s="109"/>
      <c r="W20" s="41"/>
      <c r="X20" s="107"/>
      <c r="AG20" s="46"/>
      <c r="AH20" s="46"/>
      <c r="AI20" s="46"/>
    </row>
    <row r="21" spans="1:35" ht="12.4" customHeight="1" x14ac:dyDescent="0.2">
      <c r="A21" s="126">
        <v>2.0207071304321289</v>
      </c>
      <c r="B21" s="154">
        <v>5.300139816690367E-3</v>
      </c>
      <c r="C21" s="51">
        <f t="shared" si="0"/>
        <v>0</v>
      </c>
      <c r="D21" s="51">
        <f t="shared" si="1"/>
        <v>3.4661794249520993E-3</v>
      </c>
      <c r="E21" s="51">
        <f t="shared" si="2"/>
        <v>0</v>
      </c>
      <c r="F21" s="51">
        <f t="shared" si="3"/>
        <v>0</v>
      </c>
      <c r="G21" s="51"/>
      <c r="H21" s="138" t="s">
        <v>36</v>
      </c>
      <c r="I21" s="138" t="s">
        <v>36</v>
      </c>
      <c r="J21" s="138" t="s">
        <v>36</v>
      </c>
      <c r="K21" s="138" t="s">
        <v>26</v>
      </c>
      <c r="L21" s="138" t="s">
        <v>27</v>
      </c>
      <c r="M21" s="138" t="s">
        <v>19</v>
      </c>
      <c r="O21" s="126"/>
      <c r="P21" s="137"/>
      <c r="Q21" s="107"/>
      <c r="R21" s="22"/>
      <c r="S21" s="109"/>
      <c r="T21" s="109"/>
      <c r="U21" s="109"/>
      <c r="V21" s="109"/>
      <c r="W21" s="41"/>
      <c r="X21" s="107"/>
      <c r="AG21" s="45"/>
      <c r="AH21" s="46"/>
      <c r="AI21" s="46"/>
    </row>
    <row r="22" spans="1:35" ht="12.4" customHeight="1" x14ac:dyDescent="0.2">
      <c r="A22" s="126">
        <v>2.1794962882995605</v>
      </c>
      <c r="B22" s="154">
        <v>1.3707257710585395E-2</v>
      </c>
      <c r="C22" s="51">
        <f t="shared" si="0"/>
        <v>0</v>
      </c>
      <c r="D22" s="51">
        <f t="shared" si="1"/>
        <v>8.9642568483439579E-3</v>
      </c>
      <c r="E22" s="51">
        <f t="shared" si="2"/>
        <v>0</v>
      </c>
      <c r="F22" s="51">
        <f t="shared" si="3"/>
        <v>0</v>
      </c>
      <c r="G22" s="51"/>
      <c r="H22" s="84"/>
      <c r="I22" s="126"/>
      <c r="J22" s="126"/>
      <c r="K22" s="126"/>
      <c r="L22" s="126"/>
      <c r="M22" s="126"/>
      <c r="O22" s="126"/>
      <c r="P22" s="137"/>
      <c r="Q22" s="107"/>
      <c r="R22" s="22"/>
      <c r="S22" s="3"/>
      <c r="T22" s="41"/>
      <c r="U22" s="41"/>
      <c r="V22" s="41"/>
      <c r="W22" s="41"/>
      <c r="X22" s="107"/>
      <c r="AG22" s="45"/>
      <c r="AH22" s="46"/>
      <c r="AI22" s="46"/>
    </row>
    <row r="23" spans="1:35" ht="12.4" customHeight="1" x14ac:dyDescent="0.2">
      <c r="A23" s="126">
        <v>2.3726515769958496</v>
      </c>
      <c r="B23" s="154">
        <v>1.6144103306074711E-2</v>
      </c>
      <c r="C23" s="51">
        <f t="shared" si="0"/>
        <v>0</v>
      </c>
      <c r="D23" s="51">
        <f t="shared" si="1"/>
        <v>1.0557902366575701E-2</v>
      </c>
      <c r="E23" s="51">
        <f t="shared" si="2"/>
        <v>0</v>
      </c>
      <c r="F23" s="51">
        <f t="shared" si="3"/>
        <v>0</v>
      </c>
      <c r="G23" s="51"/>
      <c r="H23" s="119">
        <f>I23-J23</f>
        <v>1.5999999999999996</v>
      </c>
      <c r="I23" s="119">
        <v>10.9</v>
      </c>
      <c r="J23" s="119">
        <v>9.3000000000000007</v>
      </c>
      <c r="K23" s="120">
        <f>H23/I23</f>
        <v>0.14678899082568803</v>
      </c>
      <c r="L23" s="119">
        <f>M23/J23</f>
        <v>2.6815053763440857</v>
      </c>
      <c r="M23" s="119">
        <v>24.937999999999999</v>
      </c>
      <c r="O23" s="82"/>
      <c r="P23" s="137"/>
      <c r="Q23" s="107"/>
      <c r="R23" s="22"/>
      <c r="S23" s="77"/>
      <c r="T23" s="77"/>
      <c r="U23" s="77"/>
      <c r="V23" s="77"/>
      <c r="W23" s="41"/>
      <c r="X23" s="107"/>
      <c r="AG23" s="45"/>
      <c r="AH23" s="46"/>
      <c r="AI23" s="46"/>
    </row>
    <row r="24" spans="1:35" ht="12.4" customHeight="1" x14ac:dyDescent="0.2">
      <c r="A24" s="126">
        <v>2.5903306007385254</v>
      </c>
      <c r="B24" s="154">
        <v>1.8215422309432225E-2</v>
      </c>
      <c r="C24" s="51">
        <f t="shared" si="0"/>
        <v>0</v>
      </c>
      <c r="D24" s="51">
        <f t="shared" si="1"/>
        <v>1.1912501218730762E-2</v>
      </c>
      <c r="E24" s="51">
        <f t="shared" si="2"/>
        <v>0</v>
      </c>
      <c r="F24" s="51">
        <f t="shared" si="3"/>
        <v>0</v>
      </c>
      <c r="G24" s="51"/>
      <c r="O24" s="126"/>
      <c r="P24" s="137"/>
      <c r="Q24" s="107"/>
      <c r="R24" s="22"/>
      <c r="S24" s="16"/>
      <c r="T24" s="16"/>
      <c r="U24" s="16"/>
      <c r="V24" s="16"/>
      <c r="W24" s="41"/>
      <c r="X24" s="107"/>
      <c r="AG24" s="45"/>
      <c r="AH24" s="46"/>
      <c r="AI24" s="46"/>
    </row>
    <row r="25" spans="1:35" ht="12.4" customHeight="1" x14ac:dyDescent="0.2">
      <c r="A25" s="126">
        <v>2.8276119232177734</v>
      </c>
      <c r="B25" s="154">
        <v>1.9921213389626255E-2</v>
      </c>
      <c r="C25" s="51">
        <f t="shared" si="0"/>
        <v>0</v>
      </c>
      <c r="D25" s="51">
        <f t="shared" si="1"/>
        <v>1.3028052534342549E-2</v>
      </c>
      <c r="E25" s="51">
        <f t="shared" si="2"/>
        <v>0</v>
      </c>
      <c r="F25" s="51">
        <f t="shared" si="3"/>
        <v>0</v>
      </c>
      <c r="G25" s="51"/>
      <c r="H25" s="158" t="s">
        <v>77</v>
      </c>
      <c r="I25" s="36"/>
      <c r="J25" s="36"/>
      <c r="K25" s="36"/>
      <c r="L25" s="36"/>
      <c r="M25" s="90"/>
      <c r="O25" s="126"/>
      <c r="P25" s="137"/>
      <c r="Q25" s="107"/>
      <c r="R25" s="22"/>
      <c r="S25" s="155"/>
      <c r="T25" s="31"/>
      <c r="U25" s="31"/>
      <c r="V25" s="31"/>
      <c r="W25" s="41"/>
      <c r="X25" s="107"/>
      <c r="AG25" s="63"/>
      <c r="AH25" s="46"/>
      <c r="AI25" s="46"/>
    </row>
    <row r="26" spans="1:35" ht="12.4" customHeight="1" x14ac:dyDescent="0.2">
      <c r="A26" s="126">
        <v>3.0863826274871826</v>
      </c>
      <c r="B26" s="154">
        <v>2.1444242124491308E-2</v>
      </c>
      <c r="C26" s="51">
        <f t="shared" si="0"/>
        <v>0</v>
      </c>
      <c r="D26" s="51">
        <f t="shared" si="1"/>
        <v>1.4024081138677853E-2</v>
      </c>
      <c r="E26" s="51">
        <f t="shared" si="2"/>
        <v>0</v>
      </c>
      <c r="F26" s="51">
        <f t="shared" si="3"/>
        <v>0</v>
      </c>
      <c r="G26" s="51"/>
      <c r="H26" s="40" t="s">
        <v>89</v>
      </c>
      <c r="I26" s="40" t="s">
        <v>2</v>
      </c>
      <c r="J26" s="40" t="s">
        <v>84</v>
      </c>
      <c r="K26" s="40"/>
      <c r="L26" s="40" t="s">
        <v>84</v>
      </c>
      <c r="M26" s="40" t="s">
        <v>16</v>
      </c>
      <c r="O26" s="126"/>
      <c r="P26" s="137"/>
      <c r="Q26" s="107"/>
      <c r="R26" s="22"/>
      <c r="S26" s="109"/>
      <c r="T26" s="109"/>
      <c r="U26" s="109"/>
      <c r="V26" s="109"/>
      <c r="W26" s="41"/>
      <c r="X26" s="107"/>
      <c r="AG26" s="63"/>
      <c r="AH26" s="46"/>
      <c r="AI26" s="46"/>
    </row>
    <row r="27" spans="1:35" ht="12.4" customHeight="1" x14ac:dyDescent="0.2">
      <c r="A27" s="126">
        <v>3.3839483261108398</v>
      </c>
      <c r="B27" s="154">
        <v>2.2967270574135282E-2</v>
      </c>
      <c r="C27" s="51">
        <f t="shared" si="0"/>
        <v>0</v>
      </c>
      <c r="D27" s="51">
        <f t="shared" si="1"/>
        <v>1.5020109556484598E-2</v>
      </c>
      <c r="E27" s="51">
        <f t="shared" si="2"/>
        <v>0</v>
      </c>
      <c r="F27" s="51">
        <f t="shared" si="3"/>
        <v>0</v>
      </c>
      <c r="G27" s="51"/>
      <c r="H27" s="97" t="s">
        <v>3</v>
      </c>
      <c r="I27" s="97" t="s">
        <v>3</v>
      </c>
      <c r="J27" s="97" t="s">
        <v>3</v>
      </c>
      <c r="K27" s="97" t="s">
        <v>62</v>
      </c>
      <c r="L27" s="97" t="s">
        <v>40</v>
      </c>
      <c r="M27" s="97" t="s">
        <v>10</v>
      </c>
      <c r="O27" s="126"/>
      <c r="P27" s="137"/>
      <c r="Q27" s="107"/>
      <c r="R27" s="22"/>
      <c r="S27" s="109"/>
      <c r="T27" s="109"/>
      <c r="U27" s="109"/>
      <c r="V27" s="109"/>
      <c r="W27" s="41"/>
      <c r="X27" s="107"/>
      <c r="AG27" s="63"/>
      <c r="AH27" s="46"/>
      <c r="AI27" s="46"/>
    </row>
    <row r="28" spans="1:35" ht="12.4" customHeight="1" x14ac:dyDescent="0.2">
      <c r="A28" s="126">
        <v>3.6916022300720215</v>
      </c>
      <c r="B28" s="154">
        <v>2.4124772716868536E-2</v>
      </c>
      <c r="C28" s="51">
        <f t="shared" si="0"/>
        <v>0</v>
      </c>
      <c r="D28" s="51">
        <f t="shared" si="1"/>
        <v>1.5777091494743219E-2</v>
      </c>
      <c r="E28" s="51">
        <f t="shared" si="2"/>
        <v>0</v>
      </c>
      <c r="F28" s="51">
        <f t="shared" si="3"/>
        <v>0</v>
      </c>
      <c r="G28" s="51"/>
      <c r="H28" s="138" t="s">
        <v>36</v>
      </c>
      <c r="I28" s="138" t="s">
        <v>36</v>
      </c>
      <c r="J28" s="138" t="s">
        <v>36</v>
      </c>
      <c r="K28" s="138" t="s">
        <v>26</v>
      </c>
      <c r="L28" s="138" t="s">
        <v>27</v>
      </c>
      <c r="M28" s="138" t="s">
        <v>19</v>
      </c>
      <c r="O28" s="126"/>
      <c r="P28" s="137"/>
      <c r="Q28" s="107"/>
      <c r="R28" s="22"/>
      <c r="S28" s="109"/>
      <c r="T28" s="109"/>
      <c r="U28" s="109"/>
      <c r="V28" s="109"/>
      <c r="W28" s="41"/>
      <c r="X28" s="107"/>
      <c r="AG28" s="63"/>
      <c r="AH28" s="46"/>
      <c r="AI28" s="46"/>
    </row>
    <row r="29" spans="1:35" ht="12.4" customHeight="1" x14ac:dyDescent="0.2">
      <c r="A29" s="126">
        <v>4.049370288848877</v>
      </c>
      <c r="B29" s="154">
        <v>2.6927144904489646E-2</v>
      </c>
      <c r="C29" s="51">
        <f t="shared" si="0"/>
        <v>0</v>
      </c>
      <c r="D29" s="51">
        <f t="shared" si="1"/>
        <v>1.7609783679051642E-2</v>
      </c>
      <c r="E29" s="51">
        <f t="shared" si="2"/>
        <v>0</v>
      </c>
      <c r="F29" s="51">
        <f t="shared" si="3"/>
        <v>0</v>
      </c>
      <c r="G29" s="51"/>
      <c r="H29" s="84"/>
      <c r="I29" s="126"/>
      <c r="J29" s="126"/>
      <c r="K29" s="126"/>
      <c r="L29" s="126"/>
      <c r="M29" s="126"/>
      <c r="O29" s="126"/>
      <c r="P29" s="137"/>
      <c r="Q29" s="107"/>
      <c r="R29" s="22"/>
      <c r="S29" s="3"/>
      <c r="T29" s="41"/>
      <c r="U29" s="41"/>
      <c r="V29" s="41"/>
      <c r="W29" s="41"/>
      <c r="X29" s="107"/>
      <c r="AG29" s="89"/>
      <c r="AH29" s="46"/>
      <c r="AI29" s="46"/>
    </row>
    <row r="30" spans="1:35" ht="12.4" customHeight="1" x14ac:dyDescent="0.2">
      <c r="A30" s="126">
        <v>4.4178004264831543</v>
      </c>
      <c r="B30" s="154">
        <v>3.0887018949622938E-2</v>
      </c>
      <c r="C30" s="51">
        <f t="shared" si="0"/>
        <v>0</v>
      </c>
      <c r="D30" s="51">
        <f t="shared" si="1"/>
        <v>2.0199457615090129E-2</v>
      </c>
      <c r="E30" s="51">
        <f t="shared" si="2"/>
        <v>0</v>
      </c>
      <c r="F30" s="51">
        <f t="shared" si="3"/>
        <v>0</v>
      </c>
      <c r="G30" s="51"/>
      <c r="H30" s="119">
        <f>C136</f>
        <v>1.4761</v>
      </c>
      <c r="I30" s="119">
        <v>10.777292240349475</v>
      </c>
      <c r="J30" s="119">
        <f>I30-H30</f>
        <v>9.301192240349474</v>
      </c>
      <c r="K30" s="120">
        <f>H30/I30</f>
        <v>0.13696390216399426</v>
      </c>
      <c r="L30" s="119">
        <f>M30/J30</f>
        <v>2.6811616570848344</v>
      </c>
      <c r="M30" s="119">
        <f>M23</f>
        <v>24.937999999999999</v>
      </c>
      <c r="N30" s="143"/>
      <c r="O30" s="51"/>
      <c r="P30" s="137"/>
      <c r="Q30" s="16"/>
      <c r="R30" s="22"/>
      <c r="S30" s="77"/>
      <c r="T30" s="77"/>
      <c r="U30" s="77"/>
      <c r="V30" s="77"/>
      <c r="W30" s="61"/>
      <c r="X30" s="140"/>
    </row>
    <row r="31" spans="1:35" ht="12.4" customHeight="1" x14ac:dyDescent="0.2">
      <c r="A31" s="126">
        <v>4.8250255584716797</v>
      </c>
      <c r="B31" s="154">
        <v>3.3811234919182857E-2</v>
      </c>
      <c r="C31" s="51">
        <f t="shared" si="0"/>
        <v>0</v>
      </c>
      <c r="D31" s="51">
        <f t="shared" si="1"/>
        <v>2.2111833057693868E-2</v>
      </c>
      <c r="E31" s="51">
        <f t="shared" si="2"/>
        <v>0</v>
      </c>
      <c r="F31" s="51">
        <f t="shared" si="3"/>
        <v>0</v>
      </c>
      <c r="G31" s="51"/>
      <c r="H31" s="84"/>
      <c r="I31" s="126"/>
      <c r="J31" s="126"/>
      <c r="K31" s="126"/>
      <c r="L31" s="126"/>
      <c r="M31" s="24"/>
      <c r="O31" s="99"/>
      <c r="P31" s="137"/>
      <c r="Q31" s="77"/>
      <c r="R31" s="16"/>
      <c r="S31" s="16"/>
      <c r="T31" s="16"/>
      <c r="U31" s="16"/>
      <c r="V31" s="16"/>
    </row>
    <row r="32" spans="1:35" ht="12.4" customHeight="1" x14ac:dyDescent="0.2">
      <c r="A32" s="126">
        <v>5.2774434089660645</v>
      </c>
      <c r="B32" s="154">
        <v>3.5882553161950839E-2</v>
      </c>
      <c r="C32" s="51">
        <f t="shared" si="0"/>
        <v>0</v>
      </c>
      <c r="D32" s="51">
        <f t="shared" si="1"/>
        <v>2.346643141243945E-2</v>
      </c>
      <c r="E32" s="51">
        <f t="shared" si="2"/>
        <v>0</v>
      </c>
      <c r="F32" s="51">
        <f t="shared" si="3"/>
        <v>0</v>
      </c>
      <c r="G32" s="51"/>
      <c r="I32" s="162" t="s">
        <v>37</v>
      </c>
      <c r="J32" s="163"/>
      <c r="K32" s="162" t="s">
        <v>65</v>
      </c>
      <c r="L32" s="163"/>
      <c r="M32" s="3"/>
      <c r="N32" s="24"/>
      <c r="O32" s="99"/>
      <c r="P32" s="137"/>
      <c r="Q32" s="77"/>
      <c r="R32" s="16"/>
      <c r="S32" s="16"/>
      <c r="T32" s="16"/>
      <c r="U32" s="16"/>
      <c r="V32" s="16"/>
    </row>
    <row r="33" spans="1:22" ht="12.4" customHeight="1" x14ac:dyDescent="0.2">
      <c r="A33" s="126">
        <v>5.7602086067199707</v>
      </c>
      <c r="B33" s="154">
        <v>3.7832030665138169E-2</v>
      </c>
      <c r="C33" s="51">
        <f t="shared" si="0"/>
        <v>0</v>
      </c>
      <c r="D33" s="51">
        <f t="shared" si="1"/>
        <v>2.4741348498527646E-2</v>
      </c>
      <c r="E33" s="51">
        <f t="shared" si="2"/>
        <v>0</v>
      </c>
      <c r="F33" s="51">
        <f t="shared" si="3"/>
        <v>0</v>
      </c>
      <c r="G33" s="51"/>
      <c r="I33" s="164" t="s">
        <v>36</v>
      </c>
      <c r="J33" s="165"/>
      <c r="K33" s="164" t="s">
        <v>49</v>
      </c>
      <c r="L33" s="165"/>
      <c r="M33" s="16"/>
      <c r="N33" s="24"/>
      <c r="O33" s="99"/>
      <c r="P33" s="137"/>
      <c r="Q33" s="77"/>
      <c r="R33" s="16"/>
      <c r="S33" s="16"/>
      <c r="T33" s="16"/>
      <c r="U33" s="16"/>
      <c r="V33" s="16"/>
    </row>
    <row r="34" spans="1:22" ht="12.4" customHeight="1" x14ac:dyDescent="0.2">
      <c r="A34" s="126">
        <v>6.3050622940063477</v>
      </c>
      <c r="B34" s="154">
        <v>3.8197558112933197E-2</v>
      </c>
      <c r="C34" s="51">
        <f t="shared" si="0"/>
        <v>0</v>
      </c>
      <c r="D34" s="51">
        <f t="shared" si="1"/>
        <v>2.4980395724189995E-2</v>
      </c>
      <c r="E34" s="51">
        <f t="shared" si="2"/>
        <v>0</v>
      </c>
      <c r="F34" s="51">
        <f t="shared" si="3"/>
        <v>0</v>
      </c>
      <c r="G34" s="51"/>
      <c r="I34" s="166">
        <v>5.3001401542019745E-2</v>
      </c>
      <c r="J34" s="167"/>
      <c r="K34" s="166">
        <f>LOOKUP(I34,B$18:B$136,A$18:A$136)</f>
        <v>44.333087921142578</v>
      </c>
      <c r="L34" s="167"/>
      <c r="M34" s="76"/>
      <c r="N34" s="24"/>
      <c r="O34" s="99"/>
      <c r="P34" s="137"/>
      <c r="Q34" s="77"/>
      <c r="R34" s="16"/>
      <c r="S34" s="16"/>
      <c r="T34" s="16"/>
      <c r="U34" s="16"/>
      <c r="V34" s="16"/>
    </row>
    <row r="35" spans="1:22" ht="12.4" customHeight="1" x14ac:dyDescent="0.2">
      <c r="A35" s="126">
        <v>6.8955183029174805</v>
      </c>
      <c r="B35" s="154">
        <v>3.8563084467380764E-2</v>
      </c>
      <c r="C35" s="51">
        <f t="shared" si="0"/>
        <v>0</v>
      </c>
      <c r="D35" s="51">
        <f t="shared" si="1"/>
        <v>2.5219442234826212E-2</v>
      </c>
      <c r="E35" s="51">
        <f t="shared" si="2"/>
        <v>0</v>
      </c>
      <c r="F35" s="51">
        <f t="shared" si="3"/>
        <v>0</v>
      </c>
      <c r="G35" s="51"/>
      <c r="H35" s="84"/>
      <c r="I35" s="126"/>
      <c r="J35" s="126"/>
      <c r="K35" s="41"/>
      <c r="L35" s="41"/>
      <c r="M35" s="41"/>
      <c r="N35" s="24"/>
      <c r="O35" s="99"/>
      <c r="P35" s="137"/>
      <c r="Q35" s="77"/>
      <c r="R35" s="16"/>
      <c r="S35" s="16"/>
      <c r="T35" s="16"/>
      <c r="U35" s="16"/>
      <c r="V35" s="16"/>
    </row>
    <row r="36" spans="1:22" ht="12.4" customHeight="1" x14ac:dyDescent="0.2">
      <c r="A36" s="126">
        <v>7.5459308624267578</v>
      </c>
      <c r="B36" s="154">
        <v>3.8867689358690546E-2</v>
      </c>
      <c r="C36" s="51">
        <f t="shared" si="0"/>
        <v>0</v>
      </c>
      <c r="D36" s="51">
        <f t="shared" si="1"/>
        <v>2.5418647396107604E-2</v>
      </c>
      <c r="E36" s="51">
        <f t="shared" si="2"/>
        <v>0</v>
      </c>
      <c r="F36" s="51">
        <f t="shared" si="3"/>
        <v>0</v>
      </c>
      <c r="G36" s="51"/>
      <c r="H36" s="84"/>
      <c r="I36" s="126"/>
      <c r="J36" s="126"/>
      <c r="K36" s="126"/>
      <c r="L36" s="126"/>
      <c r="M36" s="126"/>
      <c r="N36" s="24"/>
      <c r="O36" s="99"/>
      <c r="P36" s="137"/>
      <c r="Q36" s="77"/>
      <c r="R36" s="16"/>
      <c r="S36" s="16"/>
      <c r="T36" s="16"/>
      <c r="U36" s="16"/>
      <c r="V36" s="16"/>
    </row>
    <row r="37" spans="1:22" ht="12.4" customHeight="1" x14ac:dyDescent="0.2">
      <c r="A37" s="126">
        <v>8.2497377395629883</v>
      </c>
      <c r="B37" s="154">
        <v>3.9172296032632059E-2</v>
      </c>
      <c r="C37" s="51">
        <f t="shared" si="0"/>
        <v>0</v>
      </c>
      <c r="D37" s="51">
        <f t="shared" si="1"/>
        <v>2.5617853723192474E-2</v>
      </c>
      <c r="E37" s="51">
        <f t="shared" si="2"/>
        <v>0</v>
      </c>
      <c r="F37" s="51">
        <f t="shared" si="3"/>
        <v>0</v>
      </c>
      <c r="G37" s="51"/>
      <c r="H37" s="84"/>
      <c r="I37" s="126"/>
      <c r="J37" s="126"/>
      <c r="K37" s="126"/>
      <c r="L37" s="126"/>
      <c r="M37" s="126"/>
      <c r="N37" s="24"/>
      <c r="O37" s="99"/>
      <c r="P37" s="137"/>
      <c r="Q37" s="77"/>
      <c r="R37" s="16"/>
      <c r="S37" s="16"/>
      <c r="T37" s="16"/>
      <c r="U37" s="16"/>
      <c r="V37" s="16"/>
    </row>
    <row r="38" spans="1:22" ht="12.4" customHeight="1" x14ac:dyDescent="0.2">
      <c r="A38" s="126">
        <v>9.0292482376098633</v>
      </c>
      <c r="B38" s="154">
        <v>3.9415981077056815E-2</v>
      </c>
      <c r="C38" s="51">
        <f t="shared" si="0"/>
        <v>0</v>
      </c>
      <c r="D38" s="51">
        <f t="shared" si="1"/>
        <v>2.5777218592114189E-2</v>
      </c>
      <c r="E38" s="51">
        <f t="shared" si="2"/>
        <v>0</v>
      </c>
      <c r="F38" s="51">
        <f t="shared" si="3"/>
        <v>0</v>
      </c>
      <c r="G38" s="51"/>
      <c r="N38" s="24"/>
      <c r="O38" s="99"/>
      <c r="P38" s="137"/>
      <c r="Q38" s="77"/>
      <c r="R38" s="16"/>
      <c r="S38" s="16"/>
      <c r="T38" s="16"/>
      <c r="U38" s="16"/>
      <c r="V38" s="16"/>
    </row>
    <row r="39" spans="1:22" ht="12.4" customHeight="1" x14ac:dyDescent="0.2">
      <c r="A39" s="126">
        <v>9.8821659088134766</v>
      </c>
      <c r="B39" s="154">
        <v>3.9720588059987821E-2</v>
      </c>
      <c r="C39" s="51">
        <f t="shared" si="0"/>
        <v>0</v>
      </c>
      <c r="D39" s="51">
        <f t="shared" si="1"/>
        <v>2.5976425121271657E-2</v>
      </c>
      <c r="E39" s="51">
        <f t="shared" si="2"/>
        <v>0</v>
      </c>
      <c r="F39" s="51">
        <f t="shared" si="3"/>
        <v>0</v>
      </c>
      <c r="G39" s="51"/>
      <c r="N39" s="24"/>
      <c r="O39" s="99"/>
      <c r="P39" s="137"/>
      <c r="Q39" s="77"/>
      <c r="R39" s="16"/>
      <c r="S39" s="16"/>
      <c r="T39" s="16"/>
      <c r="U39" s="16"/>
      <c r="V39" s="16"/>
    </row>
    <row r="40" spans="1:22" ht="12.4" customHeight="1" x14ac:dyDescent="0.2">
      <c r="A40" s="126">
        <v>10.781588554382324</v>
      </c>
      <c r="B40" s="154">
        <v>4.002519375942399E-2</v>
      </c>
      <c r="C40" s="51">
        <f t="shared" si="0"/>
        <v>0</v>
      </c>
      <c r="D40" s="51">
        <f t="shared" si="1"/>
        <v>2.6175630811050628E-2</v>
      </c>
      <c r="E40" s="51">
        <f t="shared" si="2"/>
        <v>0</v>
      </c>
      <c r="F40" s="51">
        <f t="shared" si="3"/>
        <v>0</v>
      </c>
      <c r="G40" s="51"/>
      <c r="N40" s="24"/>
      <c r="O40" s="99"/>
      <c r="P40" s="137"/>
      <c r="Q40" s="77"/>
      <c r="R40" s="16"/>
      <c r="S40" s="16"/>
      <c r="T40" s="16"/>
      <c r="U40" s="16"/>
      <c r="V40" s="16"/>
    </row>
    <row r="41" spans="1:22" ht="12.4" customHeight="1" x14ac:dyDescent="0.2">
      <c r="A41" s="126">
        <v>11.883844375610352</v>
      </c>
      <c r="B41" s="154">
        <v>4.0390718568924053E-2</v>
      </c>
      <c r="C41" s="51">
        <f t="shared" si="0"/>
        <v>0</v>
      </c>
      <c r="D41" s="51">
        <f t="shared" si="1"/>
        <v>2.6414676311323829E-2</v>
      </c>
      <c r="E41" s="51">
        <f t="shared" si="2"/>
        <v>0</v>
      </c>
      <c r="F41" s="51">
        <f t="shared" si="3"/>
        <v>0</v>
      </c>
      <c r="G41" s="51"/>
      <c r="N41" s="24"/>
      <c r="O41" s="99"/>
      <c r="P41" s="137"/>
      <c r="Q41" s="77"/>
      <c r="R41" s="16"/>
      <c r="S41" s="16"/>
      <c r="T41" s="16"/>
      <c r="U41" s="16"/>
      <c r="V41" s="16"/>
    </row>
    <row r="42" spans="1:22" ht="12.4" customHeight="1" x14ac:dyDescent="0.2">
      <c r="A42" s="126">
        <v>12.88078784942627</v>
      </c>
      <c r="B42" s="154">
        <v>4.0512559974020548E-2</v>
      </c>
      <c r="C42" s="51">
        <f t="shared" si="0"/>
        <v>0</v>
      </c>
      <c r="D42" s="51">
        <f t="shared" si="1"/>
        <v>2.6494358015214509E-2</v>
      </c>
      <c r="E42" s="51">
        <f t="shared" si="2"/>
        <v>0</v>
      </c>
      <c r="F42" s="51">
        <f t="shared" si="3"/>
        <v>0</v>
      </c>
      <c r="G42" s="51"/>
      <c r="H42" s="84"/>
      <c r="I42" s="126"/>
      <c r="J42" s="126"/>
      <c r="K42" s="126"/>
      <c r="L42" s="126"/>
      <c r="M42" s="126"/>
      <c r="N42" s="24"/>
      <c r="O42" s="99"/>
      <c r="P42" s="137"/>
      <c r="Q42" s="77"/>
      <c r="R42" s="16"/>
      <c r="S42" s="16"/>
      <c r="T42" s="16"/>
      <c r="U42" s="16"/>
      <c r="V42" s="16"/>
    </row>
    <row r="43" spans="1:22" ht="12.4" customHeight="1" x14ac:dyDescent="0.2">
      <c r="A43" s="126">
        <v>14.174558639526367</v>
      </c>
      <c r="B43" s="154">
        <v>4.0878090987079042E-2</v>
      </c>
      <c r="C43" s="51">
        <f t="shared" si="0"/>
        <v>0</v>
      </c>
      <c r="D43" s="51">
        <f t="shared" si="1"/>
        <v>2.6733407572483815E-2</v>
      </c>
      <c r="E43" s="51">
        <f t="shared" si="2"/>
        <v>0</v>
      </c>
      <c r="F43" s="51">
        <f t="shared" si="3"/>
        <v>0</v>
      </c>
      <c r="G43" s="51"/>
      <c r="H43" s="84"/>
      <c r="I43" s="126"/>
      <c r="J43" s="126"/>
      <c r="K43" s="126"/>
      <c r="L43" s="126"/>
      <c r="M43" s="53"/>
      <c r="N43" s="24"/>
      <c r="O43" s="99"/>
      <c r="P43" s="137"/>
      <c r="Q43" s="77"/>
      <c r="R43" s="16"/>
      <c r="S43" s="16"/>
      <c r="T43" s="16"/>
      <c r="U43" s="16"/>
      <c r="V43" s="16"/>
    </row>
    <row r="44" spans="1:22" ht="12.4" customHeight="1" x14ac:dyDescent="0.2">
      <c r="A44" s="126">
        <v>15.479812622070313</v>
      </c>
      <c r="B44" s="154">
        <v>4.1365458604012563E-2</v>
      </c>
      <c r="C44" s="51">
        <f t="shared" si="0"/>
        <v>0</v>
      </c>
      <c r="D44" s="51">
        <f t="shared" si="1"/>
        <v>2.705213569374643E-2</v>
      </c>
      <c r="E44" s="51">
        <f t="shared" si="2"/>
        <v>0</v>
      </c>
      <c r="F44" s="51">
        <f t="shared" si="3"/>
        <v>0</v>
      </c>
      <c r="G44" s="51"/>
      <c r="H44" s="84"/>
      <c r="I44" s="126"/>
      <c r="J44" s="126"/>
      <c r="K44" s="126"/>
      <c r="L44" s="126"/>
      <c r="M44" s="53"/>
      <c r="N44" s="24"/>
      <c r="O44" s="99"/>
      <c r="P44" s="137"/>
      <c r="Q44" s="77"/>
      <c r="R44" s="16"/>
      <c r="S44" s="16"/>
      <c r="T44" s="16"/>
      <c r="U44" s="16"/>
      <c r="V44" s="16"/>
    </row>
    <row r="45" spans="1:22" ht="12.4" customHeight="1" x14ac:dyDescent="0.2">
      <c r="A45" s="126">
        <v>16.869380950927734</v>
      </c>
      <c r="B45" s="154">
        <v>4.1791909036124453E-2</v>
      </c>
      <c r="C45" s="51">
        <f t="shared" si="0"/>
        <v>0</v>
      </c>
      <c r="D45" s="51">
        <f t="shared" si="1"/>
        <v>2.7331025263582567E-2</v>
      </c>
      <c r="E45" s="51">
        <f t="shared" si="2"/>
        <v>0</v>
      </c>
      <c r="F45" s="51">
        <f t="shared" si="3"/>
        <v>0</v>
      </c>
      <c r="G45" s="51"/>
      <c r="H45" s="84"/>
      <c r="I45" s="126"/>
      <c r="J45" s="126"/>
      <c r="K45" s="126"/>
      <c r="L45" s="126"/>
      <c r="M45" s="53"/>
      <c r="N45" s="24"/>
      <c r="O45" s="99"/>
      <c r="P45" s="137"/>
      <c r="Q45" s="77"/>
      <c r="R45" s="16"/>
      <c r="S45" s="16"/>
      <c r="T45" s="16"/>
      <c r="U45" s="16"/>
      <c r="V45" s="16"/>
    </row>
    <row r="46" spans="1:22" ht="12.4" customHeight="1" x14ac:dyDescent="0.2">
      <c r="A46" s="126">
        <v>18.467361450195313</v>
      </c>
      <c r="B46" s="154">
        <v>4.2401120482533632E-2</v>
      </c>
      <c r="C46" s="51">
        <f t="shared" si="0"/>
        <v>0</v>
      </c>
      <c r="D46" s="51">
        <f t="shared" si="1"/>
        <v>2.77294366742286E-2</v>
      </c>
      <c r="E46" s="51">
        <f t="shared" si="2"/>
        <v>0</v>
      </c>
      <c r="F46" s="51">
        <f t="shared" si="3"/>
        <v>0</v>
      </c>
      <c r="G46" s="51"/>
      <c r="H46" s="84"/>
      <c r="I46" s="126"/>
      <c r="J46" s="126"/>
      <c r="K46" s="126"/>
      <c r="L46" s="126"/>
      <c r="M46" s="53"/>
      <c r="N46" s="24"/>
      <c r="O46" s="99"/>
      <c r="P46" s="137"/>
      <c r="Q46" s="77"/>
      <c r="R46" s="16"/>
      <c r="S46" s="16"/>
      <c r="T46" s="16"/>
      <c r="U46" s="16"/>
      <c r="V46" s="16"/>
    </row>
    <row r="47" spans="1:22" ht="12.4" customHeight="1" x14ac:dyDescent="0.2">
      <c r="A47" s="126">
        <v>20.271045684814453</v>
      </c>
      <c r="B47" s="154">
        <v>4.2949408184036406E-2</v>
      </c>
      <c r="C47" s="51">
        <f t="shared" si="0"/>
        <v>0</v>
      </c>
      <c r="D47" s="51">
        <f t="shared" si="1"/>
        <v>2.8088005243291352E-2</v>
      </c>
      <c r="E47" s="51">
        <f t="shared" si="2"/>
        <v>0</v>
      </c>
      <c r="F47" s="51">
        <f t="shared" si="3"/>
        <v>0</v>
      </c>
      <c r="G47" s="51"/>
      <c r="H47" s="84"/>
      <c r="I47" s="126"/>
      <c r="J47" s="126"/>
      <c r="K47" s="126"/>
      <c r="L47" s="126"/>
      <c r="M47" s="53"/>
      <c r="N47" s="24"/>
      <c r="O47" s="99"/>
      <c r="P47" s="137"/>
      <c r="Q47" s="77"/>
      <c r="R47" s="16"/>
      <c r="S47" s="16"/>
      <c r="T47" s="16"/>
      <c r="U47" s="16"/>
      <c r="V47" s="16"/>
    </row>
    <row r="48" spans="1:22" ht="12.4" customHeight="1" x14ac:dyDescent="0.2">
      <c r="A48" s="126">
        <v>22.159374237060547</v>
      </c>
      <c r="B48" s="154">
        <v>4.3802304960091416E-2</v>
      </c>
      <c r="C48" s="51">
        <f t="shared" si="0"/>
        <v>0</v>
      </c>
      <c r="D48" s="51">
        <f t="shared" si="1"/>
        <v>2.8645781709387655E-2</v>
      </c>
      <c r="E48" s="51">
        <f t="shared" si="2"/>
        <v>0</v>
      </c>
      <c r="F48" s="51">
        <f t="shared" si="3"/>
        <v>0</v>
      </c>
      <c r="G48" s="51"/>
      <c r="H48" s="84"/>
      <c r="I48" s="126"/>
      <c r="J48" s="126"/>
      <c r="K48" s="126"/>
      <c r="L48" s="126"/>
      <c r="M48" s="53"/>
      <c r="N48" s="24"/>
      <c r="O48" s="99"/>
      <c r="P48" s="137"/>
      <c r="Q48" s="77"/>
      <c r="R48" s="16"/>
      <c r="S48" s="16"/>
      <c r="T48" s="16"/>
      <c r="U48" s="16"/>
      <c r="V48" s="16"/>
    </row>
    <row r="49" spans="1:22" ht="12.4" customHeight="1" x14ac:dyDescent="0.2">
      <c r="A49" s="126">
        <v>24.253406524658203</v>
      </c>
      <c r="B49" s="154">
        <v>4.5629938301045177E-2</v>
      </c>
      <c r="C49" s="51">
        <f t="shared" si="0"/>
        <v>0</v>
      </c>
      <c r="D49" s="51">
        <f t="shared" si="1"/>
        <v>2.9841015288475797E-2</v>
      </c>
      <c r="E49" s="51">
        <f t="shared" si="2"/>
        <v>0</v>
      </c>
      <c r="F49" s="51">
        <f t="shared" si="3"/>
        <v>0</v>
      </c>
      <c r="G49" s="51"/>
      <c r="H49" s="84"/>
      <c r="I49" s="126"/>
      <c r="J49" s="126"/>
      <c r="K49" s="126"/>
      <c r="L49" s="53"/>
      <c r="M49" s="53"/>
      <c r="N49" s="24"/>
      <c r="O49" s="99"/>
      <c r="P49" s="137"/>
      <c r="Q49" s="77"/>
      <c r="R49" s="16"/>
      <c r="S49" s="16"/>
      <c r="T49" s="16"/>
      <c r="U49" s="16"/>
      <c r="V49" s="16"/>
    </row>
    <row r="50" spans="1:22" ht="12.4" customHeight="1" x14ac:dyDescent="0.2">
      <c r="A50" s="126">
        <v>26.593496322631836</v>
      </c>
      <c r="B50" s="154">
        <v>5.0503630252613341E-2</v>
      </c>
      <c r="C50" s="51">
        <f t="shared" si="0"/>
        <v>0</v>
      </c>
      <c r="D50" s="51">
        <f t="shared" si="1"/>
        <v>3.3028306822348759E-2</v>
      </c>
      <c r="E50" s="51">
        <f t="shared" si="2"/>
        <v>0</v>
      </c>
      <c r="F50" s="51">
        <f t="shared" si="3"/>
        <v>0</v>
      </c>
      <c r="G50" s="51"/>
      <c r="H50" s="84"/>
      <c r="I50" s="126"/>
      <c r="J50" s="126"/>
      <c r="K50" s="126"/>
      <c r="L50" s="53"/>
      <c r="M50" s="53"/>
      <c r="N50" s="24"/>
      <c r="O50" s="99"/>
      <c r="P50" s="137"/>
      <c r="Q50" s="77"/>
      <c r="R50" s="16"/>
      <c r="S50" s="16"/>
      <c r="T50" s="16"/>
      <c r="U50" s="16"/>
      <c r="V50" s="16"/>
    </row>
    <row r="51" spans="1:22" ht="12.4" customHeight="1" x14ac:dyDescent="0.2">
      <c r="A51" s="126">
        <v>28.997478485107422</v>
      </c>
      <c r="B51" s="154">
        <v>5.3001401542019745E-2</v>
      </c>
      <c r="C51" s="51">
        <f t="shared" si="0"/>
        <v>0</v>
      </c>
      <c r="D51" s="51">
        <f t="shared" si="1"/>
        <v>3.4661796456775577E-2</v>
      </c>
      <c r="E51" s="51">
        <f t="shared" si="2"/>
        <v>0</v>
      </c>
      <c r="F51" s="51">
        <f t="shared" si="3"/>
        <v>0</v>
      </c>
      <c r="G51" s="51"/>
      <c r="H51" s="84"/>
      <c r="I51" s="126"/>
      <c r="J51" s="126"/>
      <c r="K51" s="126"/>
      <c r="L51" s="53"/>
      <c r="M51" s="53"/>
      <c r="N51" s="24"/>
      <c r="O51" s="99"/>
      <c r="P51" s="137"/>
      <c r="Q51" s="77"/>
      <c r="R51" s="16"/>
      <c r="S51" s="16"/>
      <c r="T51" s="16"/>
      <c r="U51" s="16"/>
      <c r="V51" s="16"/>
    </row>
    <row r="52" spans="1:22" ht="12.4" customHeight="1" x14ac:dyDescent="0.2">
      <c r="A52" s="126">
        <v>29.644582748413086</v>
      </c>
      <c r="B52" s="154">
        <v>5.3001401542019745E-2</v>
      </c>
      <c r="C52" s="51">
        <f t="shared" si="0"/>
        <v>0</v>
      </c>
      <c r="D52" s="51">
        <f t="shared" si="1"/>
        <v>3.4661796456775577E-2</v>
      </c>
      <c r="E52" s="51">
        <f t="shared" si="2"/>
        <v>0</v>
      </c>
      <c r="F52" s="51">
        <f t="shared" si="3"/>
        <v>0</v>
      </c>
      <c r="G52" s="51"/>
      <c r="H52" s="84"/>
      <c r="I52" s="126"/>
      <c r="J52" s="126"/>
      <c r="K52" s="126"/>
      <c r="L52" s="53"/>
      <c r="M52" s="53"/>
      <c r="N52" s="24"/>
      <c r="O52" s="99"/>
      <c r="P52" s="137"/>
      <c r="Q52" s="77"/>
      <c r="R52" s="16"/>
      <c r="S52" s="16"/>
      <c r="T52" s="16"/>
      <c r="U52" s="16"/>
      <c r="V52" s="16"/>
    </row>
    <row r="53" spans="1:22" ht="12.4" customHeight="1" x14ac:dyDescent="0.2">
      <c r="A53" s="126">
        <v>34.043212890625</v>
      </c>
      <c r="B53" s="154">
        <v>5.3001401542019745E-2</v>
      </c>
      <c r="C53" s="51">
        <f t="shared" si="0"/>
        <v>0</v>
      </c>
      <c r="D53" s="51">
        <f t="shared" si="1"/>
        <v>3.4661796456775577E-2</v>
      </c>
      <c r="E53" s="51">
        <f t="shared" si="2"/>
        <v>0</v>
      </c>
      <c r="F53" s="51">
        <f t="shared" si="3"/>
        <v>0</v>
      </c>
      <c r="G53" s="51"/>
      <c r="H53" s="84"/>
      <c r="I53" s="126"/>
      <c r="J53" s="126"/>
      <c r="K53" s="126"/>
      <c r="L53" s="53"/>
      <c r="M53" s="53"/>
      <c r="N53" s="24"/>
      <c r="O53" s="99"/>
      <c r="P53" s="137"/>
      <c r="Q53" s="77"/>
      <c r="R53" s="16"/>
      <c r="S53" s="16"/>
      <c r="T53" s="16"/>
      <c r="U53" s="16"/>
      <c r="V53" s="16"/>
    </row>
    <row r="54" spans="1:22" ht="12.4" customHeight="1" x14ac:dyDescent="0.2">
      <c r="A54" s="126">
        <v>35.178867340087891</v>
      </c>
      <c r="B54" s="154">
        <v>5.3001401542019745E-2</v>
      </c>
      <c r="C54" s="51">
        <f t="shared" si="0"/>
        <v>0</v>
      </c>
      <c r="D54" s="51">
        <f t="shared" si="1"/>
        <v>3.4661796456775577E-2</v>
      </c>
      <c r="E54" s="51">
        <f t="shared" si="2"/>
        <v>0</v>
      </c>
      <c r="F54" s="51">
        <f t="shared" si="3"/>
        <v>0</v>
      </c>
      <c r="G54" s="51"/>
      <c r="H54" s="84"/>
      <c r="I54" s="126"/>
      <c r="J54" s="126"/>
      <c r="K54" s="126"/>
      <c r="L54" s="53"/>
      <c r="M54" s="53"/>
      <c r="N54" s="24"/>
      <c r="O54" s="99"/>
      <c r="P54" s="137"/>
      <c r="Q54" s="77"/>
      <c r="R54" s="16"/>
      <c r="S54" s="16"/>
      <c r="T54" s="16"/>
      <c r="U54" s="16"/>
      <c r="V54" s="16"/>
    </row>
    <row r="55" spans="1:22" ht="12.4" customHeight="1" x14ac:dyDescent="0.2">
      <c r="A55" s="126">
        <v>40.922378540039063</v>
      </c>
      <c r="B55" s="154">
        <v>5.3001401542019745E-2</v>
      </c>
      <c r="C55" s="51">
        <f t="shared" si="0"/>
        <v>0</v>
      </c>
      <c r="D55" s="51">
        <f t="shared" si="1"/>
        <v>3.4661796456775577E-2</v>
      </c>
      <c r="E55" s="51">
        <f t="shared" si="2"/>
        <v>0</v>
      </c>
      <c r="F55" s="51">
        <f t="shared" si="3"/>
        <v>0</v>
      </c>
      <c r="G55" s="51"/>
      <c r="H55" s="84"/>
      <c r="I55" s="126"/>
      <c r="J55" s="126"/>
      <c r="K55" s="126"/>
      <c r="L55" s="53"/>
      <c r="M55" s="53"/>
      <c r="N55" s="24"/>
      <c r="O55" s="99"/>
      <c r="P55" s="137"/>
      <c r="Q55" s="77"/>
      <c r="R55" s="16"/>
      <c r="S55" s="16"/>
      <c r="T55" s="16"/>
      <c r="U55" s="16"/>
      <c r="V55" s="16"/>
    </row>
    <row r="56" spans="1:22" ht="12.4" customHeight="1" x14ac:dyDescent="0.2">
      <c r="A56" s="126">
        <v>44.333087921142578</v>
      </c>
      <c r="B56" s="154">
        <v>5.3001401542019745E-2</v>
      </c>
      <c r="C56" s="51">
        <f t="shared" si="0"/>
        <v>0</v>
      </c>
      <c r="D56" s="51">
        <f t="shared" si="1"/>
        <v>3.4661796456775577E-2</v>
      </c>
      <c r="E56" s="51">
        <f t="shared" si="2"/>
        <v>0</v>
      </c>
      <c r="F56" s="51">
        <f t="shared" si="3"/>
        <v>0</v>
      </c>
      <c r="G56" s="51"/>
      <c r="H56" s="84"/>
      <c r="I56" s="126"/>
      <c r="J56" s="126"/>
      <c r="K56" s="126"/>
      <c r="L56" s="53"/>
      <c r="M56" s="53"/>
      <c r="N56" s="24"/>
      <c r="O56" s="99"/>
      <c r="P56" s="137"/>
      <c r="Q56" s="77"/>
      <c r="R56" s="16"/>
      <c r="S56" s="16"/>
      <c r="T56" s="16"/>
      <c r="U56" s="16"/>
      <c r="V56" s="16"/>
    </row>
    <row r="57" spans="1:22" ht="12.4" customHeight="1" x14ac:dyDescent="0.2">
      <c r="A57" s="126">
        <v>48.548397064208984</v>
      </c>
      <c r="B57" s="154">
        <v>5.3201401542019744E-2</v>
      </c>
      <c r="C57" s="51">
        <f t="shared" si="0"/>
        <v>1.9999999999999879E-4</v>
      </c>
      <c r="D57" s="51">
        <f t="shared" si="1"/>
        <v>3.4792592229899784E-2</v>
      </c>
      <c r="E57" s="51">
        <f t="shared" si="2"/>
        <v>1.3549217532687405E-4</v>
      </c>
      <c r="F57" s="51">
        <f t="shared" si="3"/>
        <v>1.3549217532687405E-4</v>
      </c>
      <c r="G57" s="51"/>
      <c r="H57" s="84"/>
      <c r="I57" s="53"/>
      <c r="J57" s="126"/>
      <c r="K57" s="126"/>
      <c r="L57" s="53"/>
      <c r="M57" s="53"/>
      <c r="N57" s="24"/>
      <c r="O57" s="99"/>
      <c r="P57" s="137"/>
      <c r="Q57" s="77"/>
      <c r="R57" s="16"/>
      <c r="S57" s="16"/>
      <c r="T57" s="16"/>
      <c r="U57" s="16"/>
      <c r="V57" s="16"/>
    </row>
    <row r="58" spans="1:22" ht="12.4" customHeight="1" x14ac:dyDescent="0.2">
      <c r="A58" s="126">
        <v>53.233901977539063</v>
      </c>
      <c r="B58" s="154">
        <v>5.3201401542019744E-2</v>
      </c>
      <c r="C58" s="51">
        <f t="shared" si="0"/>
        <v>1.9999999999999879E-4</v>
      </c>
      <c r="D58" s="51">
        <f t="shared" si="1"/>
        <v>3.4792592229899784E-2</v>
      </c>
      <c r="E58" s="51">
        <f t="shared" si="2"/>
        <v>1.3549217532687405E-4</v>
      </c>
      <c r="F58" s="51">
        <f t="shared" si="3"/>
        <v>0</v>
      </c>
      <c r="G58" s="51"/>
      <c r="H58" s="84"/>
      <c r="I58" s="53"/>
      <c r="J58" s="126"/>
      <c r="K58" s="126"/>
      <c r="L58" s="53"/>
      <c r="M58" s="53"/>
      <c r="N58" s="24"/>
      <c r="O58" s="99"/>
      <c r="P58" s="137"/>
      <c r="Q58" s="77"/>
      <c r="R58" s="16"/>
      <c r="S58" s="16"/>
      <c r="T58" s="16"/>
      <c r="U58" s="16"/>
      <c r="V58" s="16"/>
    </row>
    <row r="59" spans="1:22" ht="12.4" customHeight="1" x14ac:dyDescent="0.2">
      <c r="A59" s="126">
        <v>59.645061492919922</v>
      </c>
      <c r="B59" s="154">
        <v>5.3401401542019743E-2</v>
      </c>
      <c r="C59" s="51">
        <f t="shared" si="0"/>
        <v>3.9999999999999758E-4</v>
      </c>
      <c r="D59" s="51">
        <f t="shared" si="1"/>
        <v>3.492338800302399E-2</v>
      </c>
      <c r="E59" s="51">
        <f t="shared" si="2"/>
        <v>2.7098435065374811E-4</v>
      </c>
      <c r="F59" s="51">
        <f t="shared" si="3"/>
        <v>1.3549217532687405E-4</v>
      </c>
      <c r="G59" s="51"/>
      <c r="H59" s="84"/>
      <c r="I59" s="53"/>
      <c r="J59" s="126"/>
      <c r="K59" s="126"/>
      <c r="L59" s="53"/>
      <c r="M59" s="53"/>
      <c r="N59" s="24"/>
      <c r="O59" s="99"/>
      <c r="P59" s="137"/>
      <c r="Q59" s="77"/>
      <c r="R59" s="16"/>
      <c r="S59" s="16"/>
      <c r="T59" s="16"/>
      <c r="U59" s="16"/>
      <c r="V59" s="16"/>
    </row>
    <row r="60" spans="1:22" ht="12.4" customHeight="1" x14ac:dyDescent="0.2">
      <c r="A60" s="126">
        <v>63.721099853515625</v>
      </c>
      <c r="B60" s="154">
        <v>5.3401401542019743E-2</v>
      </c>
      <c r="C60" s="51">
        <f t="shared" si="0"/>
        <v>3.9999999999999758E-4</v>
      </c>
      <c r="D60" s="51">
        <f t="shared" si="1"/>
        <v>3.492338800302399E-2</v>
      </c>
      <c r="E60" s="51">
        <f t="shared" si="2"/>
        <v>2.7098435065374811E-4</v>
      </c>
      <c r="F60" s="51">
        <f t="shared" si="3"/>
        <v>0</v>
      </c>
      <c r="G60" s="51"/>
      <c r="H60" s="84"/>
      <c r="I60" s="53"/>
      <c r="J60" s="126"/>
      <c r="K60" s="126"/>
      <c r="L60" s="53"/>
      <c r="M60" s="53"/>
      <c r="N60" s="24"/>
      <c r="O60" s="99"/>
      <c r="P60" s="137"/>
      <c r="Q60" s="77"/>
      <c r="R60" s="16"/>
      <c r="S60" s="16"/>
      <c r="T60" s="16"/>
      <c r="U60" s="16"/>
      <c r="V60" s="16"/>
    </row>
    <row r="61" spans="1:22" ht="12.4" customHeight="1" x14ac:dyDescent="0.2">
      <c r="A61" s="126">
        <v>70.325408935546875</v>
      </c>
      <c r="B61" s="154">
        <v>5.3801401542019747E-2</v>
      </c>
      <c r="C61" s="51">
        <f t="shared" si="0"/>
        <v>8.000000000000021E-4</v>
      </c>
      <c r="D61" s="51">
        <f t="shared" si="1"/>
        <v>3.518497954927241E-2</v>
      </c>
      <c r="E61" s="51">
        <f t="shared" si="2"/>
        <v>5.4196870130750088E-4</v>
      </c>
      <c r="F61" s="51">
        <f t="shared" si="3"/>
        <v>2.7098435065375277E-4</v>
      </c>
      <c r="G61" s="51"/>
      <c r="H61" s="84"/>
      <c r="I61" s="53"/>
      <c r="J61" s="126"/>
      <c r="K61" s="126"/>
      <c r="L61" s="53"/>
      <c r="M61" s="53"/>
      <c r="N61" s="24"/>
      <c r="O61" s="99"/>
      <c r="P61" s="137"/>
      <c r="Q61" s="77"/>
      <c r="R61" s="16"/>
      <c r="S61" s="16"/>
      <c r="T61" s="16"/>
      <c r="U61" s="16"/>
      <c r="V61" s="16"/>
    </row>
    <row r="62" spans="1:22" ht="12.4" customHeight="1" x14ac:dyDescent="0.2">
      <c r="A62" s="126">
        <v>77.341629028320313</v>
      </c>
      <c r="B62" s="154">
        <v>5.4101401542019742E-2</v>
      </c>
      <c r="C62" s="51">
        <f t="shared" si="0"/>
        <v>1.0999999999999968E-3</v>
      </c>
      <c r="D62" s="51">
        <f t="shared" si="1"/>
        <v>3.538117320895872E-2</v>
      </c>
      <c r="E62" s="51">
        <f t="shared" si="2"/>
        <v>7.4520696429780967E-4</v>
      </c>
      <c r="F62" s="51">
        <f t="shared" si="3"/>
        <v>2.0323826299030879E-4</v>
      </c>
      <c r="G62" s="51"/>
      <c r="H62" s="84"/>
      <c r="I62" s="53"/>
      <c r="J62" s="126"/>
      <c r="K62" s="126"/>
      <c r="L62" s="53"/>
      <c r="M62" s="53"/>
      <c r="N62" s="24"/>
      <c r="O62" s="99"/>
      <c r="P62" s="137"/>
      <c r="Q62" s="77"/>
      <c r="R62" s="16"/>
      <c r="S62" s="16"/>
      <c r="T62" s="16"/>
      <c r="U62" s="16"/>
      <c r="V62" s="16"/>
    </row>
    <row r="63" spans="1:22" ht="12.4" customHeight="1" x14ac:dyDescent="0.2">
      <c r="A63" s="126">
        <v>83.743621826171875</v>
      </c>
      <c r="B63" s="154">
        <v>5.4401401542019744E-2</v>
      </c>
      <c r="C63" s="51">
        <f t="shared" si="0"/>
        <v>1.3999999999999985E-3</v>
      </c>
      <c r="D63" s="51">
        <f t="shared" si="1"/>
        <v>3.5577366868645037E-2</v>
      </c>
      <c r="E63" s="51">
        <f t="shared" si="2"/>
        <v>9.4844522728812313E-4</v>
      </c>
      <c r="F63" s="51">
        <f t="shared" si="3"/>
        <v>2.0323826299031345E-4</v>
      </c>
      <c r="G63" s="51"/>
      <c r="H63" s="84"/>
      <c r="I63" s="53"/>
      <c r="J63" s="126"/>
      <c r="K63" s="126"/>
      <c r="L63" s="53"/>
      <c r="M63" s="53"/>
      <c r="N63" s="24"/>
      <c r="O63" s="99"/>
      <c r="P63" s="137"/>
      <c r="Q63" s="77"/>
      <c r="R63" s="16"/>
      <c r="S63" s="16"/>
      <c r="T63" s="16"/>
      <c r="U63" s="16"/>
      <c r="V63" s="16"/>
    </row>
    <row r="64" spans="1:22" x14ac:dyDescent="0.2">
      <c r="A64" s="126">
        <v>91.835617065429687</v>
      </c>
      <c r="B64" s="154">
        <v>5.5101401542019743E-2</v>
      </c>
      <c r="C64" s="51">
        <f t="shared" si="0"/>
        <v>2.0999999999999977E-3</v>
      </c>
      <c r="D64" s="51">
        <f t="shared" si="1"/>
        <v>3.6035152074579767E-2</v>
      </c>
      <c r="E64" s="51">
        <f t="shared" si="2"/>
        <v>1.4226678409321846E-3</v>
      </c>
      <c r="F64" s="51">
        <f t="shared" si="3"/>
        <v>4.7422261364406151E-4</v>
      </c>
      <c r="G64" s="51"/>
      <c r="H64" s="84"/>
      <c r="I64" s="53"/>
      <c r="J64" s="126"/>
      <c r="K64" s="126"/>
      <c r="L64" s="53"/>
      <c r="M64" s="53"/>
      <c r="N64" s="24"/>
      <c r="O64" s="99"/>
      <c r="P64" s="137"/>
      <c r="Q64" s="77"/>
      <c r="R64" s="16"/>
      <c r="S64" s="16"/>
      <c r="T64" s="16"/>
      <c r="U64" s="16"/>
      <c r="V64" s="16"/>
    </row>
    <row r="65" spans="1:22" x14ac:dyDescent="0.2">
      <c r="A65" s="126">
        <v>100.71853637695312</v>
      </c>
      <c r="B65" s="154">
        <v>5.6001401542019748E-2</v>
      </c>
      <c r="C65" s="51">
        <f t="shared" si="0"/>
        <v>3.0000000000000027E-3</v>
      </c>
      <c r="D65" s="51">
        <f t="shared" si="1"/>
        <v>3.662373305363871E-2</v>
      </c>
      <c r="E65" s="51">
        <f t="shared" si="2"/>
        <v>2.032382629903125E-3</v>
      </c>
      <c r="F65" s="51">
        <f t="shared" si="3"/>
        <v>6.0971478897094036E-4</v>
      </c>
      <c r="G65" s="51"/>
      <c r="H65" s="84"/>
      <c r="I65" s="53"/>
      <c r="J65" s="126"/>
      <c r="K65" s="126"/>
      <c r="L65" s="53"/>
      <c r="M65" s="53"/>
      <c r="N65" s="24"/>
      <c r="O65" s="99"/>
      <c r="P65" s="137"/>
      <c r="Q65" s="77"/>
      <c r="R65" s="16"/>
      <c r="S65" s="16"/>
      <c r="T65" s="16"/>
      <c r="U65" s="16"/>
      <c r="V65" s="16"/>
    </row>
    <row r="66" spans="1:22" x14ac:dyDescent="0.2">
      <c r="A66" s="126">
        <v>110.35448455810547</v>
      </c>
      <c r="B66" s="154">
        <v>5.8701401542019749E-2</v>
      </c>
      <c r="C66" s="51">
        <f t="shared" si="0"/>
        <v>5.7000000000000037E-3</v>
      </c>
      <c r="D66" s="51">
        <f t="shared" si="1"/>
        <v>3.8389475990815533E-2</v>
      </c>
      <c r="E66" s="51">
        <f t="shared" si="2"/>
        <v>3.8615269968159363E-3</v>
      </c>
      <c r="F66" s="51">
        <f t="shared" si="3"/>
        <v>1.8291443669128113E-3</v>
      </c>
      <c r="G66" s="51"/>
      <c r="H66" s="84"/>
      <c r="I66" s="53"/>
      <c r="J66" s="126"/>
      <c r="K66" s="126"/>
      <c r="L66" s="53"/>
      <c r="M66" s="53"/>
      <c r="N66" s="24"/>
      <c r="O66" s="99"/>
      <c r="P66" s="137"/>
      <c r="Q66" s="77"/>
      <c r="R66" s="16"/>
      <c r="S66" s="16"/>
      <c r="T66" s="16"/>
      <c r="U66" s="16"/>
      <c r="V66" s="16"/>
    </row>
    <row r="67" spans="1:22" x14ac:dyDescent="0.2">
      <c r="A67" s="126">
        <v>120.54240417480469</v>
      </c>
      <c r="B67" s="154">
        <v>6.2401401542019744E-2</v>
      </c>
      <c r="C67" s="51">
        <f t="shared" si="0"/>
        <v>9.3999999999999986E-3</v>
      </c>
      <c r="D67" s="51">
        <f t="shared" si="1"/>
        <v>4.0809197793613396E-2</v>
      </c>
      <c r="E67" s="51">
        <f t="shared" si="2"/>
        <v>6.3681322403631186E-3</v>
      </c>
      <c r="F67" s="51">
        <f t="shared" si="3"/>
        <v>2.5066052435471823E-3</v>
      </c>
      <c r="G67" s="51"/>
      <c r="H67" s="84"/>
      <c r="I67" s="53"/>
      <c r="J67" s="126"/>
      <c r="K67" s="53"/>
      <c r="L67" s="53"/>
      <c r="M67" s="53"/>
      <c r="N67" s="24"/>
      <c r="O67" s="99"/>
      <c r="P67" s="137"/>
      <c r="Q67" s="77"/>
      <c r="R67" s="16"/>
      <c r="S67" s="16"/>
      <c r="T67" s="16"/>
      <c r="U67" s="16"/>
      <c r="V67" s="16"/>
    </row>
    <row r="68" spans="1:22" x14ac:dyDescent="0.2">
      <c r="A68" s="126">
        <v>132.87623596191406</v>
      </c>
      <c r="B68" s="154">
        <v>6.9001401542019752E-2</v>
      </c>
      <c r="C68" s="51">
        <f t="shared" si="0"/>
        <v>1.6000000000000007E-2</v>
      </c>
      <c r="D68" s="51">
        <f t="shared" si="1"/>
        <v>4.5125458306712302E-2</v>
      </c>
      <c r="E68" s="51">
        <f t="shared" si="2"/>
        <v>1.0839374026149994E-2</v>
      </c>
      <c r="F68" s="51">
        <f t="shared" si="3"/>
        <v>4.4712417857868756E-3</v>
      </c>
      <c r="G68" s="51"/>
      <c r="H68" s="84"/>
      <c r="I68" s="53"/>
      <c r="J68" s="126"/>
      <c r="K68" s="53"/>
      <c r="L68" s="53"/>
      <c r="M68" s="53"/>
      <c r="N68" s="24"/>
      <c r="O68" s="99"/>
      <c r="P68" s="137"/>
      <c r="Q68" s="16"/>
      <c r="R68" s="16"/>
      <c r="S68" s="16"/>
      <c r="T68" s="16"/>
      <c r="U68" s="16"/>
      <c r="V68" s="16"/>
    </row>
    <row r="69" spans="1:22" x14ac:dyDescent="0.2">
      <c r="A69" s="126">
        <v>144.55342102050781</v>
      </c>
      <c r="B69" s="154">
        <v>7.9801401542019743E-2</v>
      </c>
      <c r="C69" s="51">
        <f t="shared" si="0"/>
        <v>2.6799999999999997E-2</v>
      </c>
      <c r="D69" s="51">
        <f t="shared" si="1"/>
        <v>5.218843005541958E-2</v>
      </c>
      <c r="E69" s="51">
        <f t="shared" si="2"/>
        <v>1.8155951493801233E-2</v>
      </c>
      <c r="F69" s="51">
        <f t="shared" si="3"/>
        <v>7.3165774676512384E-3</v>
      </c>
      <c r="G69" s="51"/>
      <c r="H69" s="84"/>
      <c r="I69" s="53"/>
      <c r="J69" s="148"/>
      <c r="K69" s="53"/>
      <c r="L69" s="53"/>
      <c r="M69" s="148"/>
      <c r="N69" s="24"/>
      <c r="O69" s="99"/>
      <c r="P69" s="137"/>
      <c r="Q69" s="16"/>
      <c r="R69" s="16"/>
      <c r="S69" s="16"/>
      <c r="T69" s="16"/>
      <c r="U69" s="16"/>
      <c r="V69" s="16"/>
    </row>
    <row r="70" spans="1:22" x14ac:dyDescent="0.2">
      <c r="A70" s="126">
        <v>158.51663208007812</v>
      </c>
      <c r="B70" s="154">
        <v>9.8401401542019748E-2</v>
      </c>
      <c r="C70" s="51">
        <f t="shared" si="0"/>
        <v>4.5400000000000003E-2</v>
      </c>
      <c r="D70" s="51">
        <f t="shared" si="1"/>
        <v>6.4352436955971024E-2</v>
      </c>
      <c r="E70" s="51">
        <f t="shared" si="2"/>
        <v>3.0756723799200598E-2</v>
      </c>
      <c r="F70" s="51">
        <f t="shared" si="3"/>
        <v>1.2600772305399365E-2</v>
      </c>
      <c r="G70" s="51"/>
      <c r="H70" s="84"/>
      <c r="I70" s="53"/>
      <c r="J70" s="148"/>
      <c r="K70" s="53"/>
      <c r="L70" s="53"/>
      <c r="M70" s="148"/>
      <c r="N70" s="24"/>
      <c r="O70" s="99"/>
      <c r="P70" s="137"/>
      <c r="Q70" s="16"/>
      <c r="R70" s="16"/>
      <c r="S70" s="16"/>
      <c r="T70" s="16"/>
      <c r="U70" s="16"/>
      <c r="V70" s="16"/>
    </row>
    <row r="71" spans="1:22" x14ac:dyDescent="0.2">
      <c r="A71" s="126">
        <v>173.15687561035156</v>
      </c>
      <c r="B71" s="154">
        <v>0.13350140154201975</v>
      </c>
      <c r="C71" s="51">
        <f t="shared" si="0"/>
        <v>8.0500000000000016E-2</v>
      </c>
      <c r="D71" s="51">
        <f t="shared" si="1"/>
        <v>8.7307095139269708E-2</v>
      </c>
      <c r="E71" s="51">
        <f t="shared" si="2"/>
        <v>5.4535600569067151E-2</v>
      </c>
      <c r="F71" s="51">
        <f t="shared" si="3"/>
        <v>2.3778876769866553E-2</v>
      </c>
      <c r="G71" s="51"/>
      <c r="H71" s="84"/>
      <c r="I71" s="53"/>
      <c r="J71" s="148"/>
      <c r="K71" s="53"/>
      <c r="L71" s="53"/>
      <c r="M71" s="148"/>
      <c r="N71" s="24"/>
      <c r="O71" s="99"/>
      <c r="P71" s="137"/>
      <c r="Q71" s="16"/>
      <c r="R71" s="16"/>
      <c r="S71" s="16"/>
      <c r="T71" s="16"/>
      <c r="U71" s="16"/>
      <c r="V71" s="16"/>
    </row>
    <row r="72" spans="1:22" x14ac:dyDescent="0.2">
      <c r="A72" s="126">
        <v>190.09669494628906</v>
      </c>
      <c r="B72" s="154">
        <v>0.18800140154201975</v>
      </c>
      <c r="C72" s="51">
        <f t="shared" si="0"/>
        <v>0.13500000000000001</v>
      </c>
      <c r="D72" s="51">
        <f t="shared" si="1"/>
        <v>0.12294894331561665</v>
      </c>
      <c r="E72" s="51">
        <f t="shared" si="2"/>
        <v>9.1457218345640551E-2</v>
      </c>
      <c r="F72" s="51">
        <f t="shared" si="3"/>
        <v>3.69216177765734E-2</v>
      </c>
      <c r="G72" s="51"/>
      <c r="H72" s="84"/>
      <c r="I72" s="53"/>
      <c r="J72" s="148"/>
      <c r="K72" s="53"/>
      <c r="L72" s="53"/>
      <c r="M72" s="148"/>
      <c r="N72" s="24"/>
      <c r="O72" s="99"/>
      <c r="P72" s="137"/>
      <c r="Q72" s="16"/>
      <c r="R72" s="16"/>
      <c r="S72" s="16"/>
      <c r="T72" s="16"/>
      <c r="U72" s="16"/>
      <c r="V72" s="16"/>
    </row>
    <row r="73" spans="1:22" x14ac:dyDescent="0.2">
      <c r="A73" s="126">
        <v>206.80772399902344</v>
      </c>
      <c r="B73" s="154">
        <v>0.25690140154201974</v>
      </c>
      <c r="C73" s="51">
        <f t="shared" si="0"/>
        <v>0.2039</v>
      </c>
      <c r="D73" s="51">
        <f t="shared" si="1"/>
        <v>0.16800808715690663</v>
      </c>
      <c r="E73" s="51">
        <f t="shared" si="2"/>
        <v>0.13813427274574894</v>
      </c>
      <c r="F73" s="51">
        <f t="shared" si="3"/>
        <v>4.6677054400108386E-2</v>
      </c>
      <c r="G73" s="51"/>
      <c r="H73" s="84"/>
      <c r="I73" s="53"/>
      <c r="J73" s="148"/>
      <c r="K73" s="53"/>
      <c r="L73" s="53"/>
      <c r="M73" s="148"/>
      <c r="N73" s="24"/>
      <c r="O73" s="99"/>
      <c r="P73" s="137"/>
      <c r="Q73" s="16"/>
      <c r="R73" s="16"/>
      <c r="S73" s="16"/>
      <c r="T73" s="16"/>
      <c r="U73" s="16"/>
      <c r="V73" s="16"/>
    </row>
    <row r="74" spans="1:22" x14ac:dyDescent="0.2">
      <c r="A74" s="126">
        <v>227.3304443359375</v>
      </c>
      <c r="B74" s="154">
        <v>0.33960140154201979</v>
      </c>
      <c r="C74" s="51">
        <f t="shared" si="0"/>
        <v>0.28660000000000002</v>
      </c>
      <c r="D74" s="51">
        <f t="shared" si="1"/>
        <v>0.22209213934376709</v>
      </c>
      <c r="E74" s="51">
        <f t="shared" si="2"/>
        <v>0.19416028724341172</v>
      </c>
      <c r="F74" s="51">
        <f t="shared" si="3"/>
        <v>5.6026014497662785E-2</v>
      </c>
      <c r="G74" s="51"/>
      <c r="H74" s="84"/>
      <c r="I74" s="53"/>
      <c r="J74" s="148"/>
      <c r="K74" s="53"/>
      <c r="L74" s="148"/>
      <c r="M74" s="148"/>
      <c r="N74" s="24"/>
      <c r="O74" s="99"/>
      <c r="P74" s="137"/>
      <c r="Q74" s="16"/>
      <c r="R74" s="16"/>
      <c r="S74" s="16"/>
      <c r="T74" s="16"/>
      <c r="U74" s="16"/>
      <c r="V74" s="16"/>
    </row>
    <row r="75" spans="1:22" x14ac:dyDescent="0.2">
      <c r="A75" s="126">
        <v>249.60894775390625</v>
      </c>
      <c r="B75" s="154">
        <v>0.43140140154201978</v>
      </c>
      <c r="C75" s="51">
        <f t="shared" si="0"/>
        <v>0.37840000000000001</v>
      </c>
      <c r="D75" s="51">
        <f t="shared" si="1"/>
        <v>0.28212739920777902</v>
      </c>
      <c r="E75" s="51">
        <f t="shared" si="2"/>
        <v>0.25635119571844728</v>
      </c>
      <c r="F75" s="51">
        <f t="shared" si="3"/>
        <v>6.2190908475035556E-2</v>
      </c>
      <c r="G75" s="51"/>
      <c r="H75" s="84"/>
      <c r="I75" s="53"/>
      <c r="J75" s="148"/>
      <c r="K75" s="53"/>
      <c r="L75" s="148"/>
      <c r="M75" s="148"/>
      <c r="N75" s="24"/>
      <c r="O75" s="99"/>
      <c r="P75" s="137"/>
      <c r="Q75" s="16"/>
      <c r="R75" s="16"/>
      <c r="S75" s="16"/>
      <c r="T75" s="16"/>
      <c r="U75" s="16"/>
      <c r="V75" s="16"/>
    </row>
    <row r="76" spans="1:22" x14ac:dyDescent="0.2">
      <c r="A76" s="126">
        <v>272.21237182617187</v>
      </c>
      <c r="B76" s="154">
        <v>0.5249014015420197</v>
      </c>
      <c r="C76" s="51">
        <f t="shared" si="0"/>
        <v>0.47189999999999993</v>
      </c>
      <c r="D76" s="51">
        <f t="shared" si="1"/>
        <v>0.34327442314334666</v>
      </c>
      <c r="E76" s="51">
        <f t="shared" si="2"/>
        <v>0.31969378768376122</v>
      </c>
      <c r="F76" s="51">
        <f t="shared" si="3"/>
        <v>6.3342591965313944E-2</v>
      </c>
      <c r="G76" s="51"/>
      <c r="H76" s="84"/>
      <c r="I76" s="53"/>
      <c r="J76" s="148"/>
      <c r="K76" s="53"/>
      <c r="L76" s="148"/>
      <c r="M76" s="148"/>
      <c r="N76" s="24"/>
      <c r="O76" s="99"/>
      <c r="P76" s="137"/>
      <c r="Q76" s="16"/>
      <c r="R76" s="16"/>
      <c r="S76" s="16"/>
      <c r="T76" s="16"/>
      <c r="U76" s="16"/>
      <c r="V76" s="16"/>
    </row>
    <row r="77" spans="1:22" x14ac:dyDescent="0.2">
      <c r="A77" s="126">
        <v>298.1358642578125</v>
      </c>
      <c r="B77" s="154">
        <v>0.61740140154201972</v>
      </c>
      <c r="C77" s="51">
        <f t="shared" si="0"/>
        <v>0.56440000000000001</v>
      </c>
      <c r="D77" s="51">
        <f t="shared" si="1"/>
        <v>0.40376746821329335</v>
      </c>
      <c r="E77" s="51">
        <f t="shared" si="2"/>
        <v>0.38235891877244088</v>
      </c>
      <c r="F77" s="51">
        <f t="shared" si="3"/>
        <v>6.266513108867966E-2</v>
      </c>
      <c r="G77" s="51"/>
      <c r="H77" s="84"/>
      <c r="I77" s="53"/>
      <c r="J77" s="148"/>
      <c r="K77" s="53"/>
      <c r="L77" s="148"/>
      <c r="M77" s="148"/>
      <c r="N77" s="24"/>
      <c r="O77" s="99"/>
      <c r="P77" s="137"/>
      <c r="Q77" s="16"/>
      <c r="R77" s="16"/>
      <c r="S77" s="16"/>
      <c r="T77" s="16"/>
      <c r="U77" s="16"/>
      <c r="V77" s="16"/>
    </row>
    <row r="78" spans="1:22" x14ac:dyDescent="0.2">
      <c r="A78" s="126">
        <v>326.39474487304687</v>
      </c>
      <c r="B78" s="154">
        <v>0.67740140154201967</v>
      </c>
      <c r="C78" s="51">
        <f t="shared" si="0"/>
        <v>0.62439999999999996</v>
      </c>
      <c r="D78" s="51">
        <f t="shared" si="1"/>
        <v>0.44300620015055597</v>
      </c>
      <c r="E78" s="51">
        <f t="shared" si="2"/>
        <v>0.42300657137050335</v>
      </c>
      <c r="F78" s="51">
        <f t="shared" si="3"/>
        <v>4.0647652598062467E-2</v>
      </c>
      <c r="G78" s="51"/>
      <c r="H78" s="84"/>
      <c r="I78" s="53"/>
      <c r="J78" s="148"/>
      <c r="K78" s="53"/>
      <c r="L78" s="148"/>
      <c r="M78" s="148"/>
      <c r="N78" s="24"/>
      <c r="O78" s="99"/>
      <c r="P78" s="137"/>
      <c r="Q78" s="16"/>
      <c r="R78" s="16"/>
      <c r="S78" s="16"/>
      <c r="T78" s="16"/>
      <c r="U78" s="16"/>
      <c r="V78" s="16"/>
    </row>
    <row r="79" spans="1:22" x14ac:dyDescent="0.2">
      <c r="A79" s="126">
        <v>356.62847900390625</v>
      </c>
      <c r="B79" s="154">
        <v>0.72620140154201973</v>
      </c>
      <c r="C79" s="51">
        <f t="shared" si="0"/>
        <v>0.67320000000000002</v>
      </c>
      <c r="D79" s="51">
        <f t="shared" si="1"/>
        <v>0.47492036879286303</v>
      </c>
      <c r="E79" s="51">
        <f t="shared" si="2"/>
        <v>0.45606666215026087</v>
      </c>
      <c r="F79" s="51">
        <f t="shared" si="3"/>
        <v>3.3060090779757523E-2</v>
      </c>
      <c r="G79" s="51"/>
      <c r="H79" s="84"/>
      <c r="I79" s="53"/>
      <c r="J79" s="148"/>
      <c r="K79" s="53"/>
      <c r="L79" s="148"/>
      <c r="M79" s="148"/>
      <c r="N79" s="24"/>
      <c r="O79" s="99"/>
      <c r="P79" s="137"/>
      <c r="Q79" s="16"/>
      <c r="R79" s="16"/>
      <c r="S79" s="16"/>
      <c r="T79" s="16"/>
      <c r="U79" s="16"/>
      <c r="V79" s="16"/>
    </row>
    <row r="80" spans="1:22" x14ac:dyDescent="0.2">
      <c r="A80" s="126">
        <v>391.94952392578125</v>
      </c>
      <c r="B80" s="154">
        <v>0.76400140154201968</v>
      </c>
      <c r="C80" s="51">
        <f t="shared" si="0"/>
        <v>0.71099999999999997</v>
      </c>
      <c r="D80" s="51">
        <f t="shared" si="1"/>
        <v>0.4996407699133385</v>
      </c>
      <c r="E80" s="51">
        <f t="shared" si="2"/>
        <v>0.48167468328704016</v>
      </c>
      <c r="F80" s="51">
        <f t="shared" si="3"/>
        <v>2.5608021136779291E-2</v>
      </c>
      <c r="G80" s="51"/>
      <c r="H80" s="84"/>
      <c r="I80" s="53"/>
      <c r="J80" s="148"/>
      <c r="K80" s="53"/>
      <c r="L80" s="148"/>
      <c r="M80" s="148"/>
      <c r="N80" s="24"/>
      <c r="O80" s="99"/>
      <c r="P80" s="137"/>
      <c r="Q80" s="16"/>
      <c r="R80" s="16"/>
      <c r="S80" s="16"/>
      <c r="T80" s="16"/>
      <c r="U80" s="16"/>
      <c r="V80" s="16"/>
    </row>
    <row r="81" spans="1:22" x14ac:dyDescent="0.2">
      <c r="A81" s="126">
        <v>428.1441650390625</v>
      </c>
      <c r="B81" s="154">
        <v>0.79770140154201974</v>
      </c>
      <c r="C81" s="51">
        <f t="shared" si="0"/>
        <v>0.74470000000000003</v>
      </c>
      <c r="D81" s="51">
        <f t="shared" si="1"/>
        <v>0.52167985768476777</v>
      </c>
      <c r="E81" s="51">
        <f t="shared" si="2"/>
        <v>0.50450511482961857</v>
      </c>
      <c r="F81" s="51">
        <f t="shared" si="3"/>
        <v>2.2830431542578411E-2</v>
      </c>
      <c r="G81" s="51"/>
      <c r="H81" s="84"/>
      <c r="I81" s="53"/>
      <c r="J81" s="148"/>
      <c r="K81" s="53"/>
      <c r="L81" s="148"/>
      <c r="M81" s="148"/>
      <c r="N81" s="24"/>
      <c r="O81" s="99"/>
      <c r="P81" s="137"/>
      <c r="Q81" s="16"/>
      <c r="R81" s="16"/>
      <c r="S81" s="16"/>
      <c r="T81" s="16"/>
      <c r="U81" s="16"/>
      <c r="V81" s="16"/>
    </row>
    <row r="82" spans="1:22" x14ac:dyDescent="0.2">
      <c r="A82" s="126">
        <v>466.62191772460937</v>
      </c>
      <c r="B82" s="154">
        <v>0.82890140154201974</v>
      </c>
      <c r="C82" s="51">
        <f t="shared" si="0"/>
        <v>0.77590000000000003</v>
      </c>
      <c r="D82" s="51">
        <f t="shared" si="1"/>
        <v>0.54208399829214438</v>
      </c>
      <c r="E82" s="51">
        <f t="shared" si="2"/>
        <v>0.52564189418061114</v>
      </c>
      <c r="F82" s="51">
        <f t="shared" si="3"/>
        <v>2.1136779350992563E-2</v>
      </c>
      <c r="G82" s="51"/>
      <c r="H82" s="84"/>
      <c r="I82" s="53"/>
      <c r="J82" s="148"/>
      <c r="K82" s="53"/>
      <c r="L82" s="148"/>
      <c r="M82" s="148"/>
      <c r="N82" s="24"/>
      <c r="O82" s="99"/>
      <c r="P82" s="137"/>
      <c r="Q82" s="16"/>
      <c r="R82" s="16"/>
      <c r="S82" s="16"/>
      <c r="T82" s="16"/>
      <c r="U82" s="16"/>
      <c r="V82" s="16"/>
    </row>
    <row r="83" spans="1:22" x14ac:dyDescent="0.2">
      <c r="A83" s="126">
        <v>512.15911865234375</v>
      </c>
      <c r="B83" s="154">
        <v>0.85930140154201973</v>
      </c>
      <c r="C83" s="51">
        <f t="shared" si="0"/>
        <v>0.80630000000000002</v>
      </c>
      <c r="D83" s="51">
        <f t="shared" si="1"/>
        <v>0.5619649558070241</v>
      </c>
      <c r="E83" s="51">
        <f t="shared" si="2"/>
        <v>0.54623670483029607</v>
      </c>
      <c r="F83" s="51">
        <f t="shared" si="3"/>
        <v>2.0594810649684936E-2</v>
      </c>
      <c r="G83" s="51"/>
      <c r="H83" s="84"/>
      <c r="I83" s="148"/>
      <c r="J83" s="148"/>
      <c r="K83" s="53"/>
      <c r="L83" s="148"/>
      <c r="M83" s="148"/>
      <c r="N83" s="24"/>
      <c r="O83" s="99"/>
      <c r="P83" s="137"/>
      <c r="Q83" s="16"/>
      <c r="R83" s="16"/>
      <c r="S83" s="16"/>
      <c r="T83" s="16"/>
      <c r="U83" s="16"/>
      <c r="V83" s="16"/>
    </row>
    <row r="84" spans="1:22" x14ac:dyDescent="0.2">
      <c r="A84" s="126">
        <v>561.41217041015625</v>
      </c>
      <c r="B84" s="154">
        <v>0.88820140154201976</v>
      </c>
      <c r="C84" s="51">
        <f t="shared" si="0"/>
        <v>0.83520000000000005</v>
      </c>
      <c r="D84" s="51">
        <f t="shared" si="1"/>
        <v>0.5808649450234723</v>
      </c>
      <c r="E84" s="51">
        <f t="shared" si="2"/>
        <v>0.56581532416502955</v>
      </c>
      <c r="F84" s="51">
        <f t="shared" si="3"/>
        <v>1.9578619334733482E-2</v>
      </c>
      <c r="G84" s="51"/>
      <c r="H84" s="84"/>
      <c r="I84" s="148"/>
      <c r="J84" s="148"/>
      <c r="K84" s="53"/>
      <c r="L84" s="148"/>
      <c r="M84" s="148"/>
      <c r="N84" s="24"/>
      <c r="O84" s="99"/>
      <c r="P84" s="137"/>
      <c r="Q84" s="16"/>
      <c r="R84" s="16"/>
      <c r="S84" s="16"/>
      <c r="T84" s="16"/>
      <c r="U84" s="16"/>
      <c r="V84" s="16"/>
    </row>
    <row r="85" spans="1:22" x14ac:dyDescent="0.2">
      <c r="A85" s="126">
        <v>610.75677490234375</v>
      </c>
      <c r="B85" s="154">
        <v>0.91410140154201969</v>
      </c>
      <c r="C85" s="51">
        <f t="shared" si="0"/>
        <v>0.86109999999999998</v>
      </c>
      <c r="D85" s="51">
        <f t="shared" si="1"/>
        <v>0.59780299764305733</v>
      </c>
      <c r="E85" s="51">
        <f t="shared" si="2"/>
        <v>0.5833615608698598</v>
      </c>
      <c r="F85" s="51">
        <f t="shared" si="3"/>
        <v>1.7546236704830243E-2</v>
      </c>
      <c r="G85" s="51"/>
      <c r="H85" s="84"/>
      <c r="I85" s="148"/>
      <c r="J85" s="148"/>
      <c r="K85" s="53"/>
      <c r="L85" s="148"/>
      <c r="M85" s="148"/>
      <c r="N85" s="24"/>
      <c r="O85" s="99"/>
      <c r="P85" s="137"/>
      <c r="Q85" s="16"/>
      <c r="R85" s="16"/>
      <c r="S85" s="16"/>
      <c r="T85" s="16"/>
      <c r="U85" s="16"/>
      <c r="V85" s="16"/>
    </row>
    <row r="86" spans="1:22" x14ac:dyDescent="0.2">
      <c r="A86" s="126">
        <v>671.60986328125</v>
      </c>
      <c r="B86" s="154">
        <v>0.94040140154201968</v>
      </c>
      <c r="C86" s="51">
        <f t="shared" si="0"/>
        <v>0.88739999999999997</v>
      </c>
      <c r="D86" s="51">
        <f t="shared" si="1"/>
        <v>0.61500264180889086</v>
      </c>
      <c r="E86" s="51">
        <f t="shared" si="2"/>
        <v>0.6011787819253438</v>
      </c>
      <c r="F86" s="51">
        <f t="shared" si="3"/>
        <v>1.7817221055484E-2</v>
      </c>
      <c r="G86" s="51"/>
      <c r="H86" s="84"/>
      <c r="I86" s="148"/>
      <c r="J86" s="148"/>
      <c r="K86" s="53"/>
      <c r="L86" s="148"/>
      <c r="M86" s="148"/>
      <c r="N86" s="24"/>
      <c r="O86" s="99"/>
      <c r="P86" s="137"/>
      <c r="Q86" s="16"/>
      <c r="R86" s="16"/>
      <c r="S86" s="16"/>
      <c r="T86" s="16"/>
      <c r="U86" s="16"/>
      <c r="V86" s="16"/>
    </row>
    <row r="87" spans="1:22" x14ac:dyDescent="0.2">
      <c r="A87" s="126">
        <v>735.06536865234375</v>
      </c>
      <c r="B87" s="154">
        <v>0.9654014015420197</v>
      </c>
      <c r="C87" s="51">
        <f t="shared" si="0"/>
        <v>0.91239999999999999</v>
      </c>
      <c r="D87" s="51">
        <f t="shared" si="1"/>
        <v>0.631352113449417</v>
      </c>
      <c r="E87" s="51">
        <f t="shared" si="2"/>
        <v>0.61811530384120317</v>
      </c>
      <c r="F87" s="51">
        <f t="shared" si="3"/>
        <v>1.6936521915859371E-2</v>
      </c>
      <c r="G87" s="51"/>
      <c r="H87" s="84"/>
      <c r="I87" s="148"/>
      <c r="J87" s="148"/>
      <c r="K87" s="53"/>
      <c r="L87" s="148"/>
      <c r="M87" s="148"/>
      <c r="N87" s="24"/>
      <c r="O87" s="99"/>
      <c r="P87" s="137"/>
      <c r="Q87" s="16"/>
      <c r="R87" s="16"/>
      <c r="S87" s="16"/>
      <c r="T87" s="16"/>
      <c r="U87" s="16"/>
      <c r="V87" s="16"/>
    </row>
    <row r="88" spans="1:22" x14ac:dyDescent="0.2">
      <c r="A88" s="126">
        <v>804.03759765625</v>
      </c>
      <c r="B88" s="154">
        <v>0.99050140154201971</v>
      </c>
      <c r="C88" s="51">
        <f t="shared" si="0"/>
        <v>0.9375</v>
      </c>
      <c r="D88" s="51">
        <f t="shared" si="1"/>
        <v>0.64776698297650526</v>
      </c>
      <c r="E88" s="51">
        <f t="shared" si="2"/>
        <v>0.63511957184472601</v>
      </c>
      <c r="F88" s="51">
        <f t="shared" si="3"/>
        <v>1.7004268003522838E-2</v>
      </c>
      <c r="G88" s="51"/>
      <c r="H88" s="84"/>
      <c r="I88" s="148"/>
      <c r="J88" s="148"/>
      <c r="K88" s="53"/>
      <c r="L88" s="148"/>
      <c r="M88" s="148"/>
      <c r="N88" s="24"/>
      <c r="O88" s="99"/>
      <c r="P88" s="137"/>
      <c r="Q88" s="16"/>
      <c r="R88" s="16"/>
      <c r="S88" s="16"/>
      <c r="T88" s="16"/>
      <c r="U88" s="16"/>
      <c r="V88" s="16"/>
    </row>
    <row r="89" spans="1:22" x14ac:dyDescent="0.2">
      <c r="A89" s="126">
        <v>881.06298828125</v>
      </c>
      <c r="B89" s="154">
        <v>1.0131014015420197</v>
      </c>
      <c r="C89" s="51">
        <f t="shared" si="0"/>
        <v>0.96009999999999995</v>
      </c>
      <c r="D89" s="51">
        <f t="shared" si="1"/>
        <v>0.66254690533954075</v>
      </c>
      <c r="E89" s="51">
        <f t="shared" si="2"/>
        <v>0.65043018765666283</v>
      </c>
      <c r="F89" s="51">
        <f t="shared" si="3"/>
        <v>1.5310615811936823E-2</v>
      </c>
      <c r="G89" s="51"/>
      <c r="H89" s="84"/>
      <c r="I89" s="148"/>
      <c r="J89" s="148"/>
      <c r="K89" s="53"/>
      <c r="L89" s="148"/>
      <c r="M89" s="148"/>
      <c r="N89" s="24"/>
      <c r="O89" s="99"/>
      <c r="P89" s="137"/>
      <c r="Q89" s="16"/>
      <c r="R89" s="16"/>
      <c r="S89" s="16"/>
      <c r="T89" s="16"/>
      <c r="U89" s="16"/>
      <c r="V89" s="16"/>
    </row>
    <row r="90" spans="1:22" x14ac:dyDescent="0.2">
      <c r="A90" s="126">
        <v>962.6810302734375</v>
      </c>
      <c r="B90" s="154">
        <v>1.0360014015420198</v>
      </c>
      <c r="C90" s="51">
        <f t="shared" si="0"/>
        <v>0.9830000000000001</v>
      </c>
      <c r="D90" s="51">
        <f t="shared" si="1"/>
        <v>0.67752302136226283</v>
      </c>
      <c r="E90" s="51">
        <f t="shared" si="2"/>
        <v>0.66594404173159005</v>
      </c>
      <c r="F90" s="51">
        <f t="shared" si="3"/>
        <v>1.5513854074927225E-2</v>
      </c>
      <c r="G90" s="51"/>
      <c r="H90" s="84"/>
      <c r="I90" s="148"/>
      <c r="J90" s="148"/>
      <c r="K90" s="53"/>
      <c r="L90" s="148"/>
      <c r="M90" s="148"/>
      <c r="N90" s="24"/>
      <c r="O90" s="99"/>
      <c r="P90" s="137"/>
      <c r="Q90" s="16"/>
      <c r="R90" s="16"/>
      <c r="S90" s="16"/>
      <c r="T90" s="16"/>
      <c r="U90" s="16"/>
      <c r="V90" s="16"/>
    </row>
    <row r="91" spans="1:22" x14ac:dyDescent="0.2">
      <c r="A91" s="126">
        <v>1048.306640625</v>
      </c>
      <c r="B91" s="154">
        <v>1.0568014015420197</v>
      </c>
      <c r="C91" s="51">
        <f t="shared" si="0"/>
        <v>1.0038</v>
      </c>
      <c r="D91" s="51">
        <f t="shared" si="1"/>
        <v>0.69112578176718054</v>
      </c>
      <c r="E91" s="51">
        <f t="shared" si="2"/>
        <v>0.68003522796558502</v>
      </c>
      <c r="F91" s="51">
        <f t="shared" si="3"/>
        <v>1.4091186233994968E-2</v>
      </c>
      <c r="G91" s="51"/>
      <c r="H91" s="84"/>
      <c r="I91" s="148"/>
      <c r="J91" s="148"/>
      <c r="K91" s="53"/>
      <c r="L91" s="148"/>
      <c r="M91" s="148"/>
      <c r="N91" s="24"/>
      <c r="O91" s="99"/>
      <c r="P91" s="137"/>
      <c r="Q91" s="16"/>
      <c r="R91" s="16"/>
      <c r="S91" s="16"/>
      <c r="T91" s="16"/>
      <c r="U91" s="16"/>
      <c r="V91" s="16"/>
    </row>
    <row r="92" spans="1:22" x14ac:dyDescent="0.2">
      <c r="A92" s="126">
        <v>1149.37353515625</v>
      </c>
      <c r="B92" s="154">
        <v>1.0784014015420198</v>
      </c>
      <c r="C92" s="51">
        <f t="shared" si="0"/>
        <v>1.0254000000000001</v>
      </c>
      <c r="D92" s="51">
        <f t="shared" si="1"/>
        <v>0.70525172526459512</v>
      </c>
      <c r="E92" s="51">
        <f t="shared" si="2"/>
        <v>0.6946683829008875</v>
      </c>
      <c r="F92" s="51">
        <f t="shared" si="3"/>
        <v>1.4633154935302484E-2</v>
      </c>
      <c r="G92" s="51"/>
      <c r="H92" s="84"/>
      <c r="I92" s="148"/>
      <c r="J92" s="148"/>
      <c r="K92" s="148"/>
      <c r="L92" s="148"/>
      <c r="M92" s="148"/>
      <c r="N92" s="24"/>
      <c r="O92" s="99"/>
      <c r="P92" s="137"/>
      <c r="Q92" s="16"/>
      <c r="R92" s="16"/>
      <c r="S92" s="16"/>
      <c r="T92" s="16"/>
      <c r="U92" s="16"/>
      <c r="V92" s="16"/>
    </row>
    <row r="93" spans="1:22" x14ac:dyDescent="0.2">
      <c r="A93" s="126">
        <v>1257.3367919921875</v>
      </c>
      <c r="B93" s="154">
        <v>1.0996014015420197</v>
      </c>
      <c r="C93" s="51">
        <f t="shared" si="0"/>
        <v>1.0466</v>
      </c>
      <c r="D93" s="51">
        <f t="shared" si="1"/>
        <v>0.71911607721576121</v>
      </c>
      <c r="E93" s="51">
        <f t="shared" si="2"/>
        <v>0.70903055348553623</v>
      </c>
      <c r="F93" s="51">
        <f t="shared" si="3"/>
        <v>1.4362170584648726E-2</v>
      </c>
      <c r="G93" s="51"/>
      <c r="H93" s="84"/>
      <c r="I93" s="148"/>
      <c r="J93" s="148"/>
      <c r="K93" s="148"/>
      <c r="L93" s="148"/>
      <c r="M93" s="148"/>
      <c r="N93" s="24"/>
      <c r="O93" s="99"/>
      <c r="P93" s="137"/>
      <c r="Q93" s="16"/>
      <c r="R93" s="16"/>
      <c r="S93" s="16"/>
      <c r="T93" s="16"/>
      <c r="U93" s="16"/>
      <c r="V93" s="16"/>
    </row>
    <row r="94" spans="1:22" x14ac:dyDescent="0.2">
      <c r="A94" s="126">
        <v>1378.4813232421875</v>
      </c>
      <c r="B94" s="154">
        <v>1.1196014015420197</v>
      </c>
      <c r="C94" s="51">
        <f t="shared" si="0"/>
        <v>1.0666</v>
      </c>
      <c r="D94" s="51">
        <f t="shared" si="1"/>
        <v>0.73219565452818214</v>
      </c>
      <c r="E94" s="51">
        <f t="shared" si="2"/>
        <v>0.72257977101822368</v>
      </c>
      <c r="F94" s="51">
        <f t="shared" si="3"/>
        <v>1.3549217532687452E-2</v>
      </c>
      <c r="G94" s="51"/>
      <c r="H94" s="84"/>
      <c r="I94" s="148"/>
      <c r="J94" s="148"/>
      <c r="K94" s="148"/>
      <c r="L94" s="148"/>
      <c r="M94" s="148"/>
      <c r="N94" s="24"/>
      <c r="O94" s="99"/>
      <c r="P94" s="137"/>
      <c r="Q94" s="16"/>
      <c r="R94" s="16"/>
      <c r="S94" s="16"/>
      <c r="T94" s="16"/>
      <c r="U94" s="16"/>
      <c r="V94" s="16"/>
    </row>
    <row r="95" spans="1:22" x14ac:dyDescent="0.2">
      <c r="A95" s="126">
        <v>1507.9388427734375</v>
      </c>
      <c r="B95" s="154">
        <v>1.1392014015420198</v>
      </c>
      <c r="C95" s="51">
        <f t="shared" si="0"/>
        <v>1.0862000000000001</v>
      </c>
      <c r="D95" s="51">
        <f t="shared" si="1"/>
        <v>0.74501364029435457</v>
      </c>
      <c r="E95" s="51">
        <f t="shared" si="2"/>
        <v>0.73585800420025749</v>
      </c>
      <c r="F95" s="51">
        <f t="shared" si="3"/>
        <v>1.3278233182033805E-2</v>
      </c>
      <c r="G95" s="51"/>
      <c r="H95" s="84"/>
      <c r="I95" s="148"/>
      <c r="J95" s="148"/>
      <c r="K95" s="148"/>
      <c r="L95" s="148"/>
      <c r="M95" s="148"/>
      <c r="N95" s="24"/>
      <c r="O95" s="99"/>
      <c r="P95" s="137"/>
      <c r="Q95" s="16"/>
      <c r="R95" s="16"/>
      <c r="S95" s="16"/>
      <c r="T95" s="16"/>
      <c r="U95" s="16"/>
      <c r="V95" s="16"/>
    </row>
    <row r="96" spans="1:22" x14ac:dyDescent="0.2">
      <c r="A96" s="126">
        <v>1648.0699462890625</v>
      </c>
      <c r="B96" s="154">
        <v>1.1575014015420197</v>
      </c>
      <c r="C96" s="51">
        <f t="shared" si="0"/>
        <v>1.1045</v>
      </c>
      <c r="D96" s="51">
        <f t="shared" si="1"/>
        <v>0.75698145353521973</v>
      </c>
      <c r="E96" s="51">
        <f t="shared" si="2"/>
        <v>0.74825553824266655</v>
      </c>
      <c r="F96" s="51">
        <f t="shared" si="3"/>
        <v>1.2397534042409064E-2</v>
      </c>
      <c r="G96" s="51"/>
      <c r="H96" s="84"/>
      <c r="I96" s="148"/>
      <c r="J96" s="148"/>
      <c r="K96" s="148"/>
      <c r="L96" s="148"/>
      <c r="M96" s="148"/>
      <c r="N96" s="24"/>
      <c r="O96" s="99"/>
      <c r="P96" s="137"/>
      <c r="Q96" s="16"/>
      <c r="R96" s="16"/>
      <c r="S96" s="16"/>
      <c r="T96" s="16"/>
      <c r="U96" s="16"/>
      <c r="V96" s="16"/>
    </row>
    <row r="97" spans="1:22" x14ac:dyDescent="0.2">
      <c r="A97" s="126">
        <v>1809.2733154296875</v>
      </c>
      <c r="B97" s="154">
        <v>1.1754014015420198</v>
      </c>
      <c r="C97" s="51">
        <f t="shared" si="0"/>
        <v>1.1224000000000001</v>
      </c>
      <c r="D97" s="51">
        <f t="shared" si="1"/>
        <v>0.7686876752298365</v>
      </c>
      <c r="E97" s="51">
        <f t="shared" si="2"/>
        <v>0.76038208793442186</v>
      </c>
      <c r="F97" s="51">
        <f t="shared" si="3"/>
        <v>1.2126549691755306E-2</v>
      </c>
      <c r="G97" s="51"/>
      <c r="H97" s="84"/>
      <c r="I97" s="148"/>
      <c r="J97" s="148"/>
      <c r="K97" s="148"/>
      <c r="L97" s="148"/>
      <c r="M97" s="148"/>
      <c r="N97" s="24"/>
      <c r="O97" s="99"/>
      <c r="P97" s="137"/>
      <c r="Q97" s="16"/>
      <c r="R97" s="16"/>
      <c r="S97" s="16"/>
      <c r="T97" s="16"/>
      <c r="U97" s="16"/>
      <c r="V97" s="16"/>
    </row>
    <row r="98" spans="1:22" x14ac:dyDescent="0.2">
      <c r="A98" s="126">
        <v>1980.222412109375</v>
      </c>
      <c r="B98" s="154">
        <v>1.1940014015420197</v>
      </c>
      <c r="C98" s="51">
        <f t="shared" si="0"/>
        <v>1.141</v>
      </c>
      <c r="D98" s="51">
        <f t="shared" si="1"/>
        <v>0.78085168213038791</v>
      </c>
      <c r="E98" s="51">
        <f t="shared" si="2"/>
        <v>0.77298286023982121</v>
      </c>
      <c r="F98" s="51">
        <f t="shared" si="3"/>
        <v>1.2600772305399355E-2</v>
      </c>
      <c r="G98" s="51"/>
      <c r="H98" s="84"/>
      <c r="I98" s="148"/>
      <c r="J98" s="148"/>
      <c r="K98" s="148"/>
      <c r="L98" s="148"/>
      <c r="M98" s="148"/>
      <c r="N98" s="24"/>
      <c r="O98" s="99"/>
      <c r="P98" s="137"/>
      <c r="Q98" s="16"/>
      <c r="R98" s="16"/>
      <c r="S98" s="16"/>
      <c r="T98" s="16"/>
      <c r="U98" s="16"/>
      <c r="V98" s="16"/>
    </row>
    <row r="99" spans="1:22" x14ac:dyDescent="0.2">
      <c r="A99" s="126">
        <v>2155.00439453125</v>
      </c>
      <c r="B99" s="154">
        <v>1.2101014015420197</v>
      </c>
      <c r="C99" s="51">
        <f t="shared" si="0"/>
        <v>1.1571</v>
      </c>
      <c r="D99" s="51">
        <f t="shared" si="1"/>
        <v>0.79138074186688667</v>
      </c>
      <c r="E99" s="51">
        <f t="shared" si="2"/>
        <v>0.78388998035363455</v>
      </c>
      <c r="F99" s="51">
        <f t="shared" si="3"/>
        <v>1.090712011381334E-2</v>
      </c>
      <c r="G99" s="51"/>
      <c r="H99" s="84"/>
      <c r="I99" s="148"/>
      <c r="J99" s="148"/>
      <c r="K99" s="148"/>
      <c r="L99" s="148"/>
      <c r="M99" s="148"/>
      <c r="N99" s="24"/>
      <c r="O99" s="99"/>
      <c r="P99" s="137"/>
      <c r="Q99" s="16"/>
      <c r="R99" s="16"/>
      <c r="S99" s="16"/>
      <c r="T99" s="16"/>
      <c r="U99" s="16"/>
      <c r="V99" s="16"/>
    </row>
    <row r="100" spans="1:22" x14ac:dyDescent="0.2">
      <c r="A100" s="126">
        <v>2366.61669921875</v>
      </c>
      <c r="B100" s="154">
        <v>1.2272014015420196</v>
      </c>
      <c r="C100" s="51">
        <f t="shared" si="0"/>
        <v>1.1741999999999999</v>
      </c>
      <c r="D100" s="51">
        <f t="shared" si="1"/>
        <v>0.80256378046900645</v>
      </c>
      <c r="E100" s="51">
        <f t="shared" si="2"/>
        <v>0.79547456134408234</v>
      </c>
      <c r="F100" s="51">
        <f t="shared" si="3"/>
        <v>1.158458099044779E-2</v>
      </c>
      <c r="G100" s="51"/>
      <c r="H100" s="84"/>
      <c r="I100" s="148"/>
      <c r="J100" s="148"/>
      <c r="K100" s="148"/>
      <c r="L100" s="148"/>
      <c r="M100" s="148"/>
      <c r="N100" s="24"/>
      <c r="O100" s="99"/>
      <c r="P100" s="137"/>
      <c r="Q100" s="16"/>
      <c r="R100" s="16"/>
      <c r="S100" s="16"/>
      <c r="T100" s="16"/>
      <c r="U100" s="16"/>
      <c r="V100" s="16"/>
    </row>
    <row r="101" spans="1:22" x14ac:dyDescent="0.2">
      <c r="A101" s="126">
        <v>2588.08984375</v>
      </c>
      <c r="B101" s="154">
        <v>1.2434014015420196</v>
      </c>
      <c r="C101" s="51">
        <f t="shared" si="0"/>
        <v>1.1903999999999999</v>
      </c>
      <c r="D101" s="51">
        <f t="shared" si="1"/>
        <v>0.81315823809206744</v>
      </c>
      <c r="E101" s="51">
        <f t="shared" si="2"/>
        <v>0.80644942754555915</v>
      </c>
      <c r="F101" s="51">
        <f t="shared" si="3"/>
        <v>1.0974866201476807E-2</v>
      </c>
      <c r="G101" s="51"/>
      <c r="H101" s="84"/>
      <c r="I101" s="148"/>
      <c r="J101" s="148"/>
      <c r="K101" s="148"/>
      <c r="L101" s="148"/>
      <c r="M101" s="148"/>
      <c r="N101" s="24"/>
      <c r="O101" s="99"/>
      <c r="P101" s="137"/>
      <c r="Q101" s="16"/>
      <c r="R101" s="16"/>
      <c r="S101" s="16"/>
      <c r="T101" s="16"/>
      <c r="U101" s="16"/>
      <c r="V101" s="16"/>
    </row>
    <row r="102" spans="1:22" x14ac:dyDescent="0.2">
      <c r="A102" s="126">
        <v>2827.53125</v>
      </c>
      <c r="B102" s="154">
        <v>1.2587014015420197</v>
      </c>
      <c r="C102" s="51">
        <f t="shared" si="0"/>
        <v>1.2057</v>
      </c>
      <c r="D102" s="51">
        <f t="shared" si="1"/>
        <v>0.82316411473606943</v>
      </c>
      <c r="E102" s="51">
        <f t="shared" si="2"/>
        <v>0.8168145789580652</v>
      </c>
      <c r="F102" s="51">
        <f t="shared" si="3"/>
        <v>1.0365151412506046E-2</v>
      </c>
      <c r="G102" s="51"/>
      <c r="H102" s="84"/>
      <c r="I102" s="148"/>
      <c r="J102" s="148"/>
      <c r="K102" s="148"/>
      <c r="L102" s="148"/>
      <c r="M102" s="148"/>
      <c r="N102" s="24"/>
      <c r="O102" s="99"/>
      <c r="P102" s="137"/>
      <c r="Q102" s="16"/>
      <c r="R102" s="16"/>
      <c r="S102" s="16"/>
      <c r="T102" s="16"/>
      <c r="U102" s="16"/>
      <c r="V102" s="16"/>
    </row>
    <row r="103" spans="1:22" x14ac:dyDescent="0.2">
      <c r="A103" s="126">
        <v>3097.98779296875</v>
      </c>
      <c r="B103" s="154">
        <v>1.2743014015420198</v>
      </c>
      <c r="C103" s="51">
        <f t="shared" si="0"/>
        <v>1.2213000000000001</v>
      </c>
      <c r="D103" s="51">
        <f t="shared" si="1"/>
        <v>0.83336618503975779</v>
      </c>
      <c r="E103" s="51">
        <f t="shared" si="2"/>
        <v>0.82738296863356142</v>
      </c>
      <c r="F103" s="51">
        <f t="shared" si="3"/>
        <v>1.0568389675496226E-2</v>
      </c>
      <c r="G103" s="51"/>
      <c r="H103" s="84"/>
      <c r="I103" s="148"/>
      <c r="J103" s="148"/>
      <c r="K103" s="148"/>
      <c r="L103" s="148"/>
      <c r="M103" s="148"/>
      <c r="N103" s="24"/>
      <c r="O103" s="99"/>
      <c r="P103" s="137"/>
      <c r="Q103" s="16"/>
      <c r="R103" s="16"/>
      <c r="S103" s="16"/>
      <c r="T103" s="16"/>
      <c r="U103" s="16"/>
      <c r="V103" s="16"/>
    </row>
    <row r="104" spans="1:22" x14ac:dyDescent="0.2">
      <c r="A104" s="126">
        <v>3384.22216796875</v>
      </c>
      <c r="B104" s="154">
        <v>1.2892014015420197</v>
      </c>
      <c r="C104" s="51">
        <f t="shared" si="0"/>
        <v>1.2362</v>
      </c>
      <c r="D104" s="51">
        <f t="shared" si="1"/>
        <v>0.84311047013751128</v>
      </c>
      <c r="E104" s="51">
        <f t="shared" si="2"/>
        <v>0.8374771356954136</v>
      </c>
      <c r="F104" s="51">
        <f t="shared" si="3"/>
        <v>1.0094167061852177E-2</v>
      </c>
      <c r="G104" s="51"/>
      <c r="H104" s="84"/>
      <c r="I104" s="148"/>
      <c r="J104" s="148"/>
      <c r="K104" s="148"/>
      <c r="L104" s="148"/>
      <c r="M104" s="148"/>
      <c r="N104" s="24"/>
      <c r="O104" s="99"/>
      <c r="P104" s="137"/>
      <c r="Q104" s="16"/>
      <c r="R104" s="16"/>
      <c r="S104" s="16"/>
      <c r="T104" s="16"/>
      <c r="U104" s="16"/>
      <c r="V104" s="16"/>
    </row>
    <row r="105" spans="1:22" x14ac:dyDescent="0.2">
      <c r="A105" s="126">
        <v>3707.634033203125</v>
      </c>
      <c r="B105" s="154">
        <v>1.3044014015420198</v>
      </c>
      <c r="C105" s="51">
        <f t="shared" si="0"/>
        <v>1.2514000000000001</v>
      </c>
      <c r="D105" s="51">
        <f t="shared" si="1"/>
        <v>0.85305094889495126</v>
      </c>
      <c r="E105" s="51">
        <f t="shared" si="2"/>
        <v>0.84777454102025618</v>
      </c>
      <c r="F105" s="51">
        <f t="shared" si="3"/>
        <v>1.0297405324842579E-2</v>
      </c>
      <c r="G105" s="51"/>
      <c r="H105" s="84"/>
      <c r="I105" s="148"/>
      <c r="J105" s="148"/>
      <c r="K105" s="148"/>
      <c r="L105" s="148"/>
      <c r="M105" s="148"/>
      <c r="N105" s="24"/>
      <c r="O105" s="99"/>
      <c r="P105" s="137"/>
      <c r="Q105" s="16"/>
      <c r="R105" s="16"/>
      <c r="S105" s="16"/>
      <c r="T105" s="16"/>
      <c r="U105" s="16"/>
      <c r="V105" s="16"/>
    </row>
    <row r="106" spans="1:22" x14ac:dyDescent="0.2">
      <c r="A106" s="126">
        <v>4055.955810546875</v>
      </c>
      <c r="B106" s="154">
        <v>1.3188014015420197</v>
      </c>
      <c r="C106" s="51">
        <f t="shared" si="0"/>
        <v>1.2658</v>
      </c>
      <c r="D106" s="51">
        <f t="shared" si="1"/>
        <v>0.86246824455989424</v>
      </c>
      <c r="E106" s="51">
        <f t="shared" si="2"/>
        <v>0.85752997764379113</v>
      </c>
      <c r="F106" s="51">
        <f t="shared" si="3"/>
        <v>9.7554366235349521E-3</v>
      </c>
      <c r="G106" s="51"/>
      <c r="H106" s="84"/>
      <c r="I106" s="148"/>
      <c r="J106" s="148"/>
      <c r="K106" s="148"/>
      <c r="L106" s="148"/>
      <c r="M106" s="148"/>
      <c r="N106" s="24"/>
      <c r="O106" s="99"/>
      <c r="P106" s="137"/>
      <c r="Q106" s="16"/>
      <c r="R106" s="16"/>
      <c r="S106" s="16"/>
      <c r="T106" s="16"/>
      <c r="U106" s="16"/>
      <c r="V106" s="16"/>
    </row>
    <row r="107" spans="1:22" x14ac:dyDescent="0.2">
      <c r="A107" s="126">
        <v>4436.76708984375</v>
      </c>
      <c r="B107" s="154">
        <v>1.3337014015420197</v>
      </c>
      <c r="C107" s="51">
        <f t="shared" si="0"/>
        <v>1.2806999999999999</v>
      </c>
      <c r="D107" s="51">
        <f t="shared" si="1"/>
        <v>0.87221252965764784</v>
      </c>
      <c r="E107" s="51">
        <f t="shared" si="2"/>
        <v>0.8676241447056432</v>
      </c>
      <c r="F107" s="51">
        <f t="shared" si="3"/>
        <v>1.0094167061852066E-2</v>
      </c>
      <c r="G107" s="51"/>
      <c r="H107" s="84"/>
      <c r="I107" s="148"/>
      <c r="J107" s="148"/>
      <c r="K107" s="148"/>
      <c r="L107" s="148"/>
      <c r="M107" s="148"/>
      <c r="N107" s="24"/>
      <c r="O107" s="99"/>
      <c r="P107" s="137"/>
      <c r="Q107" s="16"/>
      <c r="R107" s="16"/>
      <c r="S107" s="16"/>
      <c r="T107" s="16"/>
      <c r="U107" s="16"/>
      <c r="V107" s="16"/>
    </row>
    <row r="108" spans="1:22" x14ac:dyDescent="0.2">
      <c r="A108" s="126">
        <v>4843.80419921875</v>
      </c>
      <c r="B108" s="154">
        <v>1.3478014015420197</v>
      </c>
      <c r="C108" s="51">
        <f t="shared" si="0"/>
        <v>1.2948</v>
      </c>
      <c r="D108" s="51">
        <f t="shared" si="1"/>
        <v>0.88143363166290456</v>
      </c>
      <c r="E108" s="51">
        <f t="shared" si="2"/>
        <v>0.87717634306618797</v>
      </c>
      <c r="F108" s="51">
        <f t="shared" si="3"/>
        <v>9.5521983605447724E-3</v>
      </c>
      <c r="G108" s="51"/>
      <c r="H108" s="84"/>
      <c r="I108" s="148"/>
      <c r="J108" s="148"/>
      <c r="K108" s="148"/>
      <c r="L108" s="148"/>
      <c r="M108" s="148"/>
      <c r="N108" s="24"/>
      <c r="O108" s="99"/>
      <c r="P108" s="137"/>
      <c r="Q108" s="16"/>
      <c r="R108" s="16"/>
      <c r="S108" s="16"/>
      <c r="T108" s="16"/>
      <c r="U108" s="16"/>
      <c r="V108" s="16"/>
    </row>
    <row r="109" spans="1:22" x14ac:dyDescent="0.2">
      <c r="A109" s="126">
        <v>5304.0126953125</v>
      </c>
      <c r="B109" s="154">
        <v>1.3614014015420197</v>
      </c>
      <c r="C109" s="51">
        <f t="shared" si="0"/>
        <v>1.3084</v>
      </c>
      <c r="D109" s="51">
        <f t="shared" si="1"/>
        <v>0.89032774423535077</v>
      </c>
      <c r="E109" s="51">
        <f t="shared" si="2"/>
        <v>0.88638981098841541</v>
      </c>
      <c r="F109" s="51">
        <f t="shared" si="3"/>
        <v>9.2134679222274363E-3</v>
      </c>
      <c r="G109" s="51"/>
      <c r="H109" s="84"/>
      <c r="I109" s="148"/>
      <c r="J109" s="148"/>
      <c r="K109" s="148"/>
      <c r="L109" s="148"/>
      <c r="M109" s="148"/>
      <c r="N109" s="24"/>
      <c r="O109" s="99"/>
      <c r="P109" s="137"/>
      <c r="Q109" s="16"/>
      <c r="R109" s="16"/>
      <c r="S109" s="16"/>
      <c r="T109" s="16"/>
      <c r="U109" s="16"/>
      <c r="V109" s="16"/>
    </row>
    <row r="110" spans="1:22" x14ac:dyDescent="0.2">
      <c r="A110" s="126">
        <v>5802.5537109375</v>
      </c>
      <c r="B110" s="154">
        <v>1.3747014015420198</v>
      </c>
      <c r="C110" s="51">
        <f t="shared" si="0"/>
        <v>1.3217000000000001</v>
      </c>
      <c r="D110" s="51">
        <f t="shared" si="1"/>
        <v>0.89902566314811072</v>
      </c>
      <c r="E110" s="51">
        <f t="shared" si="2"/>
        <v>0.89540004064765266</v>
      </c>
      <c r="F110" s="51">
        <f t="shared" si="3"/>
        <v>9.0102296592372566E-3</v>
      </c>
      <c r="G110" s="51"/>
      <c r="H110" s="84"/>
      <c r="I110" s="148"/>
      <c r="J110" s="148"/>
      <c r="K110" s="148"/>
      <c r="L110" s="148"/>
      <c r="M110" s="148"/>
      <c r="N110" s="24"/>
      <c r="O110" s="99"/>
      <c r="P110" s="137"/>
      <c r="Q110" s="16"/>
      <c r="R110" s="16"/>
      <c r="S110" s="16"/>
      <c r="T110" s="16"/>
      <c r="U110" s="16"/>
      <c r="V110" s="16"/>
    </row>
    <row r="111" spans="1:22" x14ac:dyDescent="0.2">
      <c r="A111" s="126">
        <v>6352.14501953125</v>
      </c>
      <c r="B111" s="154">
        <v>1.3877014015420197</v>
      </c>
      <c r="C111" s="51">
        <f t="shared" si="0"/>
        <v>1.3347</v>
      </c>
      <c r="D111" s="51">
        <f t="shared" si="1"/>
        <v>0.9075273884011843</v>
      </c>
      <c r="E111" s="51">
        <f t="shared" si="2"/>
        <v>0.90420703204389952</v>
      </c>
      <c r="F111" s="51">
        <f t="shared" si="3"/>
        <v>8.8069913962468549E-3</v>
      </c>
      <c r="G111" s="51"/>
      <c r="H111" s="84"/>
      <c r="I111" s="148"/>
      <c r="J111" s="148"/>
      <c r="K111" s="148"/>
      <c r="L111" s="148"/>
      <c r="M111" s="148"/>
      <c r="N111" s="24"/>
      <c r="O111" s="99"/>
      <c r="P111" s="137"/>
      <c r="Q111" s="16"/>
      <c r="R111" s="16"/>
      <c r="S111" s="16"/>
      <c r="T111" s="16"/>
      <c r="U111" s="16"/>
      <c r="V111" s="16"/>
    </row>
    <row r="112" spans="1:22" x14ac:dyDescent="0.2">
      <c r="A112" s="126">
        <v>6942.92138671875</v>
      </c>
      <c r="B112" s="154">
        <v>1.4000014015420197</v>
      </c>
      <c r="C112" s="51">
        <f t="shared" si="0"/>
        <v>1.347</v>
      </c>
      <c r="D112" s="51">
        <f t="shared" si="1"/>
        <v>0.91557132844832312</v>
      </c>
      <c r="E112" s="51">
        <f t="shared" si="2"/>
        <v>0.91253980082650232</v>
      </c>
      <c r="F112" s="51">
        <f t="shared" si="3"/>
        <v>8.3327687826028063E-3</v>
      </c>
      <c r="G112" s="51"/>
      <c r="H112" s="84"/>
      <c r="I112" s="148"/>
      <c r="J112" s="148"/>
      <c r="K112" s="148"/>
      <c r="L112" s="148"/>
      <c r="M112" s="148"/>
      <c r="N112" s="24"/>
      <c r="O112" s="99"/>
      <c r="P112" s="137"/>
      <c r="Q112" s="16"/>
      <c r="R112" s="16"/>
      <c r="S112" s="16"/>
      <c r="T112" s="16"/>
      <c r="U112" s="16"/>
      <c r="V112" s="16"/>
    </row>
    <row r="113" spans="1:22" x14ac:dyDescent="0.2">
      <c r="A113" s="126">
        <v>7602.4794921875</v>
      </c>
      <c r="B113" s="154">
        <v>1.4106014015420196</v>
      </c>
      <c r="C113" s="51">
        <f t="shared" si="0"/>
        <v>1.3575999999999999</v>
      </c>
      <c r="D113" s="51">
        <f t="shared" si="1"/>
        <v>0.92250350442390616</v>
      </c>
      <c r="E113" s="51">
        <f t="shared" si="2"/>
        <v>0.91972088611882663</v>
      </c>
      <c r="F113" s="51">
        <f t="shared" si="3"/>
        <v>7.1810852923243074E-3</v>
      </c>
      <c r="G113" s="51"/>
      <c r="H113" s="84"/>
      <c r="I113" s="148"/>
      <c r="J113" s="148"/>
      <c r="K113" s="148"/>
      <c r="L113" s="148"/>
      <c r="M113" s="148"/>
      <c r="N113" s="24"/>
      <c r="O113" s="99"/>
      <c r="P113" s="137"/>
      <c r="Q113" s="16"/>
      <c r="R113" s="16"/>
      <c r="S113" s="16"/>
      <c r="T113" s="16"/>
      <c r="U113" s="16"/>
      <c r="V113" s="16"/>
    </row>
    <row r="114" spans="1:22" x14ac:dyDescent="0.2">
      <c r="A114" s="126">
        <v>8314.8115234375</v>
      </c>
      <c r="B114" s="154">
        <v>1.4233014015420198</v>
      </c>
      <c r="C114" s="51">
        <f t="shared" si="0"/>
        <v>1.3703000000000001</v>
      </c>
      <c r="D114" s="51">
        <f t="shared" si="1"/>
        <v>0.93080903601729348</v>
      </c>
      <c r="E114" s="51">
        <f t="shared" si="2"/>
        <v>0.92832463925208331</v>
      </c>
      <c r="F114" s="51">
        <f t="shared" si="3"/>
        <v>8.6037531332566752E-3</v>
      </c>
      <c r="G114" s="51"/>
      <c r="H114" s="84"/>
      <c r="I114" s="148"/>
      <c r="J114" s="148"/>
      <c r="K114" s="148"/>
      <c r="L114" s="148"/>
      <c r="M114" s="148"/>
      <c r="N114" s="24"/>
      <c r="O114" s="99"/>
      <c r="P114" s="137"/>
      <c r="Q114" s="16"/>
      <c r="R114" s="16"/>
      <c r="S114" s="16"/>
      <c r="T114" s="16"/>
      <c r="U114" s="16"/>
      <c r="V114" s="16"/>
    </row>
    <row r="115" spans="1:22" x14ac:dyDescent="0.2">
      <c r="A115" s="126">
        <v>9094.45703125</v>
      </c>
      <c r="B115" s="154">
        <v>1.4334014015420198</v>
      </c>
      <c r="C115" s="51">
        <f t="shared" si="0"/>
        <v>1.3804000000000001</v>
      </c>
      <c r="D115" s="51">
        <f t="shared" si="1"/>
        <v>0.93741422256006601</v>
      </c>
      <c r="E115" s="51">
        <f t="shared" si="2"/>
        <v>0.93516699410609039</v>
      </c>
      <c r="F115" s="51">
        <f t="shared" si="3"/>
        <v>6.8423548540070822E-3</v>
      </c>
      <c r="G115" s="51"/>
      <c r="H115" s="84"/>
      <c r="I115" s="148"/>
      <c r="J115" s="148"/>
      <c r="K115" s="148"/>
      <c r="L115" s="148"/>
      <c r="M115" s="148"/>
      <c r="N115" s="24"/>
      <c r="O115" s="99"/>
      <c r="P115" s="137"/>
      <c r="Q115" s="16"/>
      <c r="R115" s="16"/>
      <c r="S115" s="16"/>
      <c r="T115" s="16"/>
      <c r="U115" s="16"/>
      <c r="V115" s="16"/>
    </row>
    <row r="116" spans="1:22" x14ac:dyDescent="0.2">
      <c r="A116" s="126">
        <v>9951.7099609375</v>
      </c>
      <c r="B116" s="154">
        <v>1.4437014015420198</v>
      </c>
      <c r="C116" s="51">
        <f t="shared" si="0"/>
        <v>1.3907</v>
      </c>
      <c r="D116" s="51">
        <f t="shared" si="1"/>
        <v>0.9441502048759628</v>
      </c>
      <c r="E116" s="51">
        <f t="shared" si="2"/>
        <v>0.94214484113542452</v>
      </c>
      <c r="F116" s="51">
        <f t="shared" si="3"/>
        <v>6.9778470293341277E-3</v>
      </c>
      <c r="G116" s="51"/>
      <c r="H116" s="84"/>
      <c r="I116" s="148"/>
      <c r="J116" s="148"/>
      <c r="K116" s="148"/>
      <c r="L116" s="148"/>
      <c r="M116" s="148"/>
      <c r="N116" s="24"/>
      <c r="O116" s="99"/>
      <c r="P116" s="137"/>
      <c r="Q116" s="16"/>
      <c r="R116" s="16"/>
      <c r="S116" s="16"/>
      <c r="T116" s="16"/>
      <c r="U116" s="16"/>
      <c r="V116" s="16"/>
    </row>
    <row r="117" spans="1:22" x14ac:dyDescent="0.2">
      <c r="A117" s="126">
        <v>10891.6337890625</v>
      </c>
      <c r="B117" s="154">
        <v>1.4527014015420197</v>
      </c>
      <c r="C117" s="51">
        <f t="shared" si="0"/>
        <v>1.3996999999999999</v>
      </c>
      <c r="D117" s="51">
        <f t="shared" si="1"/>
        <v>0.95003601466655219</v>
      </c>
      <c r="E117" s="51">
        <f t="shared" si="2"/>
        <v>0.94824198902513379</v>
      </c>
      <c r="F117" s="51">
        <f t="shared" si="3"/>
        <v>6.0971478897092757E-3</v>
      </c>
      <c r="G117" s="51"/>
      <c r="H117" s="84"/>
      <c r="I117" s="148"/>
      <c r="J117" s="148"/>
      <c r="K117" s="148"/>
      <c r="L117" s="148"/>
      <c r="M117" s="148"/>
      <c r="N117" s="24"/>
      <c r="O117" s="99"/>
      <c r="P117" s="137"/>
      <c r="Q117" s="16"/>
      <c r="R117" s="16"/>
      <c r="S117" s="16"/>
      <c r="T117" s="16"/>
      <c r="U117" s="16"/>
      <c r="V117" s="16"/>
    </row>
    <row r="118" spans="1:22" x14ac:dyDescent="0.2">
      <c r="A118" s="126">
        <v>11894.0107421875</v>
      </c>
      <c r="B118" s="154">
        <v>1.4618014015420198</v>
      </c>
      <c r="C118" s="51">
        <f t="shared" si="0"/>
        <v>1.4088000000000001</v>
      </c>
      <c r="D118" s="51">
        <f t="shared" si="1"/>
        <v>0.9559872223437037</v>
      </c>
      <c r="E118" s="51">
        <f t="shared" si="2"/>
        <v>0.95440688300250665</v>
      </c>
      <c r="F118" s="51">
        <f t="shared" si="3"/>
        <v>6.1648939773728539E-3</v>
      </c>
      <c r="G118" s="51"/>
      <c r="H118" s="84"/>
      <c r="I118" s="148"/>
      <c r="J118" s="148"/>
      <c r="K118" s="148"/>
      <c r="L118" s="148"/>
      <c r="M118" s="148"/>
      <c r="N118" s="24"/>
      <c r="O118" s="99"/>
      <c r="P118" s="137"/>
      <c r="Q118" s="16"/>
      <c r="R118" s="16"/>
      <c r="S118" s="16"/>
      <c r="T118" s="16"/>
      <c r="U118" s="16"/>
      <c r="V118" s="16"/>
    </row>
    <row r="119" spans="1:22" x14ac:dyDescent="0.2">
      <c r="A119" s="126">
        <v>12994.2880859375</v>
      </c>
      <c r="B119" s="154">
        <v>1.4700014015420197</v>
      </c>
      <c r="C119" s="51">
        <f t="shared" si="0"/>
        <v>1.417</v>
      </c>
      <c r="D119" s="51">
        <f t="shared" si="1"/>
        <v>0.96134984904179632</v>
      </c>
      <c r="E119" s="51">
        <f t="shared" si="2"/>
        <v>0.95996206219090852</v>
      </c>
      <c r="F119" s="51">
        <f t="shared" si="3"/>
        <v>5.5551791884018709E-3</v>
      </c>
      <c r="G119" s="51"/>
      <c r="H119" s="84"/>
      <c r="I119" s="148"/>
      <c r="J119" s="148"/>
      <c r="K119" s="148"/>
      <c r="L119" s="148"/>
      <c r="M119" s="148"/>
      <c r="N119" s="24"/>
      <c r="O119" s="99"/>
      <c r="P119" s="137"/>
      <c r="Q119" s="16"/>
      <c r="R119" s="16"/>
      <c r="S119" s="16"/>
      <c r="T119" s="16"/>
      <c r="U119" s="16"/>
      <c r="V119" s="16"/>
    </row>
    <row r="120" spans="1:22" x14ac:dyDescent="0.2">
      <c r="A120" s="126">
        <v>14292.2119140625</v>
      </c>
      <c r="B120" s="154">
        <v>1.4772014015420196</v>
      </c>
      <c r="C120" s="51">
        <f t="shared" si="0"/>
        <v>1.4241999999999999</v>
      </c>
      <c r="D120" s="51">
        <f t="shared" si="1"/>
        <v>0.9660584968742677</v>
      </c>
      <c r="E120" s="51">
        <f t="shared" si="2"/>
        <v>0.96483978050267594</v>
      </c>
      <c r="F120" s="51">
        <f t="shared" si="3"/>
        <v>4.8777183117674205E-3</v>
      </c>
      <c r="G120" s="51"/>
      <c r="H120" s="84"/>
      <c r="I120" s="148"/>
      <c r="J120" s="148"/>
      <c r="K120" s="148"/>
      <c r="L120" s="148"/>
      <c r="M120" s="148"/>
      <c r="N120" s="24"/>
      <c r="O120" s="99"/>
      <c r="P120" s="137"/>
      <c r="Q120" s="16"/>
      <c r="R120" s="16"/>
      <c r="S120" s="16"/>
      <c r="T120" s="16"/>
      <c r="U120" s="16"/>
      <c r="V120" s="16"/>
    </row>
    <row r="121" spans="1:22" x14ac:dyDescent="0.2">
      <c r="A121" s="126">
        <v>15592.55078125</v>
      </c>
      <c r="B121" s="154">
        <v>1.4844014015420197</v>
      </c>
      <c r="C121" s="51">
        <f t="shared" si="0"/>
        <v>1.4314</v>
      </c>
      <c r="D121" s="51">
        <f t="shared" si="1"/>
        <v>0.9707671447067393</v>
      </c>
      <c r="E121" s="51">
        <f t="shared" si="2"/>
        <v>0.96971749881444347</v>
      </c>
      <c r="F121" s="51">
        <f t="shared" si="3"/>
        <v>4.8777183117675316E-3</v>
      </c>
      <c r="G121" s="51"/>
      <c r="H121" s="84"/>
      <c r="I121" s="148"/>
      <c r="J121" s="148"/>
      <c r="K121" s="148"/>
      <c r="L121" s="148"/>
      <c r="M121" s="148"/>
      <c r="N121" s="24"/>
      <c r="O121" s="99"/>
      <c r="P121" s="137"/>
      <c r="Q121" s="16"/>
      <c r="R121" s="16"/>
      <c r="S121" s="16"/>
      <c r="T121" s="16"/>
      <c r="U121" s="16"/>
      <c r="V121" s="16"/>
    </row>
    <row r="122" spans="1:22" x14ac:dyDescent="0.2">
      <c r="A122" s="126">
        <v>17088.75390625</v>
      </c>
      <c r="B122" s="154">
        <v>1.4905014015420197</v>
      </c>
      <c r="C122" s="51">
        <f t="shared" si="0"/>
        <v>1.4375</v>
      </c>
      <c r="D122" s="51">
        <f t="shared" si="1"/>
        <v>0.97475641578702765</v>
      </c>
      <c r="E122" s="51">
        <f t="shared" si="2"/>
        <v>0.97385001016191319</v>
      </c>
      <c r="F122" s="51">
        <f t="shared" si="3"/>
        <v>4.132511347469725E-3</v>
      </c>
      <c r="G122" s="51"/>
      <c r="H122" s="84"/>
      <c r="I122" s="148"/>
      <c r="J122" s="148"/>
      <c r="K122" s="148"/>
      <c r="L122" s="148"/>
      <c r="M122" s="148"/>
      <c r="N122" s="24"/>
      <c r="O122" s="99"/>
      <c r="P122" s="137"/>
      <c r="Q122" s="16"/>
      <c r="R122" s="16"/>
      <c r="S122" s="16"/>
      <c r="T122" s="16"/>
      <c r="U122" s="16"/>
      <c r="V122" s="16"/>
    </row>
    <row r="123" spans="1:22" x14ac:dyDescent="0.2">
      <c r="A123" s="126">
        <v>18689.4140625</v>
      </c>
      <c r="B123" s="154">
        <v>1.4968014015420197</v>
      </c>
      <c r="C123" s="51">
        <f t="shared" si="0"/>
        <v>1.4438</v>
      </c>
      <c r="D123" s="51">
        <f t="shared" si="1"/>
        <v>0.97887648264044025</v>
      </c>
      <c r="E123" s="51">
        <f t="shared" si="2"/>
        <v>0.97811801368470974</v>
      </c>
      <c r="F123" s="51">
        <f t="shared" si="3"/>
        <v>4.2680035227965485E-3</v>
      </c>
      <c r="G123" s="51"/>
      <c r="H123" s="84"/>
      <c r="I123" s="148"/>
      <c r="J123" s="148"/>
      <c r="K123" s="148"/>
      <c r="L123" s="148"/>
      <c r="M123" s="148"/>
      <c r="N123" s="24"/>
      <c r="O123" s="99"/>
      <c r="P123" s="137"/>
      <c r="Q123" s="16"/>
      <c r="R123" s="16"/>
      <c r="S123" s="16"/>
      <c r="T123" s="16"/>
      <c r="U123" s="16"/>
      <c r="V123" s="16"/>
    </row>
    <row r="124" spans="1:22" x14ac:dyDescent="0.2">
      <c r="A124" s="126">
        <v>20387.611328125</v>
      </c>
      <c r="B124" s="154">
        <v>1.5020014015420198</v>
      </c>
      <c r="C124" s="51">
        <f t="shared" si="0"/>
        <v>1.4490000000000001</v>
      </c>
      <c r="D124" s="51">
        <f t="shared" si="1"/>
        <v>0.9822771727416697</v>
      </c>
      <c r="E124" s="51">
        <f t="shared" si="2"/>
        <v>0.98164081024320848</v>
      </c>
      <c r="F124" s="51">
        <f t="shared" si="3"/>
        <v>3.522796558498742E-3</v>
      </c>
      <c r="G124" s="51"/>
      <c r="H124" s="84"/>
      <c r="I124" s="148"/>
      <c r="J124" s="148"/>
      <c r="K124" s="148"/>
      <c r="L124" s="148"/>
      <c r="M124" s="148"/>
      <c r="N124" s="24"/>
      <c r="O124" s="99"/>
      <c r="P124" s="137"/>
      <c r="Q124" s="16"/>
      <c r="R124" s="16"/>
      <c r="S124" s="16"/>
      <c r="T124" s="16"/>
      <c r="U124" s="16"/>
      <c r="V124" s="16"/>
    </row>
    <row r="125" spans="1:22" x14ac:dyDescent="0.2">
      <c r="A125" s="126">
        <v>22291.630859375</v>
      </c>
      <c r="B125" s="154">
        <v>1.5066014015420197</v>
      </c>
      <c r="C125" s="51">
        <f t="shared" si="0"/>
        <v>1.4536</v>
      </c>
      <c r="D125" s="51">
        <f t="shared" si="1"/>
        <v>0.98528547552352652</v>
      </c>
      <c r="E125" s="51">
        <f t="shared" si="2"/>
        <v>0.98475713027572664</v>
      </c>
      <c r="F125" s="51">
        <f t="shared" si="3"/>
        <v>3.1163200325181606E-3</v>
      </c>
      <c r="G125" s="51"/>
      <c r="H125" s="84"/>
      <c r="I125" s="148"/>
      <c r="J125" s="148"/>
      <c r="K125" s="148"/>
      <c r="L125" s="148"/>
      <c r="M125" s="148"/>
      <c r="N125" s="24"/>
      <c r="O125" s="99"/>
      <c r="P125" s="137"/>
      <c r="Q125" s="16"/>
      <c r="R125" s="16"/>
      <c r="S125" s="16"/>
      <c r="T125" s="16"/>
      <c r="U125" s="16"/>
      <c r="V125" s="16"/>
    </row>
    <row r="126" spans="1:22" x14ac:dyDescent="0.2">
      <c r="A126" s="126">
        <v>24395.427734375</v>
      </c>
      <c r="B126" s="154">
        <v>1.5109014015420197</v>
      </c>
      <c r="C126" s="51">
        <f t="shared" si="0"/>
        <v>1.4579</v>
      </c>
      <c r="D126" s="51">
        <f t="shared" si="1"/>
        <v>0.98809758464569697</v>
      </c>
      <c r="E126" s="51">
        <f t="shared" si="2"/>
        <v>0.9876702120452544</v>
      </c>
      <c r="F126" s="51">
        <f t="shared" si="3"/>
        <v>2.9130817695277589E-3</v>
      </c>
      <c r="G126" s="51"/>
      <c r="H126" s="84"/>
      <c r="I126" s="148"/>
      <c r="J126" s="148"/>
      <c r="K126" s="148"/>
      <c r="L126" s="148"/>
      <c r="M126" s="148"/>
      <c r="N126" s="24"/>
      <c r="O126" s="99"/>
      <c r="P126" s="137"/>
      <c r="Q126" s="16"/>
      <c r="R126" s="16"/>
      <c r="S126" s="16"/>
      <c r="T126" s="16"/>
      <c r="U126" s="16"/>
      <c r="V126" s="16"/>
    </row>
    <row r="127" spans="1:22" x14ac:dyDescent="0.2">
      <c r="A127" s="126">
        <v>26695.91015625</v>
      </c>
      <c r="B127" s="154">
        <v>1.5149014015420197</v>
      </c>
      <c r="C127" s="51">
        <f t="shared" si="0"/>
        <v>1.4619</v>
      </c>
      <c r="D127" s="51">
        <f t="shared" si="1"/>
        <v>0.99071350010818116</v>
      </c>
      <c r="E127" s="51">
        <f t="shared" si="2"/>
        <v>0.99038005555179187</v>
      </c>
      <c r="F127" s="51">
        <f t="shared" si="3"/>
        <v>2.7098435065374682E-3</v>
      </c>
      <c r="G127" s="51"/>
      <c r="H127" s="84"/>
      <c r="I127" s="148"/>
      <c r="J127" s="148"/>
      <c r="K127" s="148"/>
      <c r="L127" s="148"/>
      <c r="M127" s="148"/>
      <c r="N127" s="24"/>
      <c r="O127" s="99"/>
      <c r="P127" s="137"/>
      <c r="Q127" s="16"/>
      <c r="R127" s="16"/>
      <c r="S127" s="16"/>
      <c r="T127" s="16"/>
      <c r="U127" s="16"/>
      <c r="V127" s="16"/>
    </row>
    <row r="128" spans="1:22" x14ac:dyDescent="0.2">
      <c r="A128" s="126">
        <v>29294.611328125</v>
      </c>
      <c r="B128" s="154">
        <v>1.5173014015420196</v>
      </c>
      <c r="C128" s="51">
        <f t="shared" si="0"/>
        <v>1.4642999999999999</v>
      </c>
      <c r="D128" s="51">
        <f t="shared" si="1"/>
        <v>0.99228304938567169</v>
      </c>
      <c r="E128" s="51">
        <f t="shared" si="2"/>
        <v>0.99200596165571431</v>
      </c>
      <c r="F128" s="51">
        <f t="shared" si="3"/>
        <v>1.6259061039224365E-3</v>
      </c>
      <c r="G128" s="51"/>
      <c r="H128" s="84"/>
      <c r="I128" s="148"/>
      <c r="J128" s="148"/>
      <c r="K128" s="148"/>
      <c r="L128" s="148"/>
      <c r="M128" s="148"/>
      <c r="N128" s="24"/>
      <c r="O128" s="99"/>
      <c r="P128" s="137"/>
      <c r="Q128" s="16"/>
      <c r="R128" s="16"/>
      <c r="S128" s="16"/>
      <c r="T128" s="16"/>
      <c r="U128" s="16"/>
      <c r="V128" s="16"/>
    </row>
    <row r="129" spans="1:23" x14ac:dyDescent="0.2">
      <c r="A129" s="126">
        <v>31994.912109375</v>
      </c>
      <c r="B129" s="154">
        <v>1.5204014015420197</v>
      </c>
      <c r="C129" s="51">
        <f t="shared" si="0"/>
        <v>1.4674</v>
      </c>
      <c r="D129" s="51">
        <f t="shared" si="1"/>
        <v>0.99431038386909698</v>
      </c>
      <c r="E129" s="51">
        <f t="shared" si="2"/>
        <v>0.99410609037328102</v>
      </c>
      <c r="F129" s="51">
        <f t="shared" si="3"/>
        <v>2.1001287175667072E-3</v>
      </c>
      <c r="G129" s="51"/>
      <c r="H129" s="84"/>
      <c r="I129" s="148"/>
      <c r="J129" s="148"/>
      <c r="K129" s="148"/>
      <c r="L129" s="148"/>
      <c r="M129" s="148"/>
      <c r="N129" s="24"/>
      <c r="O129" s="99"/>
      <c r="P129" s="137"/>
      <c r="Q129" s="16"/>
      <c r="R129" s="16"/>
      <c r="S129" s="16"/>
      <c r="T129" s="16"/>
      <c r="U129" s="16"/>
      <c r="V129" s="16"/>
    </row>
    <row r="130" spans="1:23" x14ac:dyDescent="0.2">
      <c r="A130" s="126">
        <v>34997.8828125</v>
      </c>
      <c r="B130" s="154">
        <v>1.5233014015420197</v>
      </c>
      <c r="C130" s="51">
        <f t="shared" si="0"/>
        <v>1.4702999999999999</v>
      </c>
      <c r="D130" s="51">
        <f t="shared" si="1"/>
        <v>0.99620692257939791</v>
      </c>
      <c r="E130" s="51">
        <f t="shared" si="2"/>
        <v>0.99607072691552057</v>
      </c>
      <c r="F130" s="51">
        <f t="shared" si="3"/>
        <v>1.9646365422395506E-3</v>
      </c>
      <c r="G130" s="51"/>
      <c r="H130" s="84"/>
      <c r="I130" s="148"/>
      <c r="J130" s="148"/>
      <c r="K130" s="148"/>
      <c r="L130" s="148"/>
      <c r="M130" s="148"/>
      <c r="N130" s="24"/>
      <c r="O130" s="99"/>
      <c r="P130" s="137"/>
      <c r="Q130" s="16"/>
      <c r="R130" s="16"/>
      <c r="S130" s="16"/>
      <c r="T130" s="16"/>
      <c r="U130" s="16"/>
      <c r="V130" s="16"/>
    </row>
    <row r="131" spans="1:23" x14ac:dyDescent="0.2">
      <c r="A131" s="126">
        <v>38280.22265625</v>
      </c>
      <c r="B131" s="154">
        <v>1.5256014015420196</v>
      </c>
      <c r="C131" s="51">
        <f t="shared" si="0"/>
        <v>1.4725999999999999</v>
      </c>
      <c r="D131" s="51">
        <f t="shared" si="1"/>
        <v>0.99771107397032632</v>
      </c>
      <c r="E131" s="51">
        <f t="shared" si="2"/>
        <v>0.99762888693177965</v>
      </c>
      <c r="F131" s="51">
        <f t="shared" si="3"/>
        <v>1.5581600162590803E-3</v>
      </c>
      <c r="G131" s="51"/>
      <c r="H131" s="84"/>
      <c r="I131" s="148"/>
      <c r="J131" s="148"/>
      <c r="K131" s="148"/>
      <c r="L131" s="148"/>
      <c r="M131" s="148"/>
      <c r="N131" s="24"/>
      <c r="O131" s="99"/>
      <c r="P131" s="137"/>
      <c r="Q131" s="16"/>
      <c r="R131" s="16"/>
      <c r="S131" s="16"/>
      <c r="T131" s="16"/>
      <c r="U131" s="16"/>
      <c r="V131" s="16"/>
    </row>
    <row r="132" spans="1:23" x14ac:dyDescent="0.2">
      <c r="A132" s="126">
        <v>41870.5078125</v>
      </c>
      <c r="B132" s="154">
        <v>1.5274014015420196</v>
      </c>
      <c r="C132" s="51">
        <f t="shared" si="0"/>
        <v>1.4743999999999999</v>
      </c>
      <c r="D132" s="51">
        <f t="shared" si="1"/>
        <v>0.99888823592844422</v>
      </c>
      <c r="E132" s="51">
        <f t="shared" si="2"/>
        <v>0.9988483165097215</v>
      </c>
      <c r="F132" s="51">
        <f t="shared" si="3"/>
        <v>1.2194295779418551E-3</v>
      </c>
      <c r="G132" s="51"/>
      <c r="H132" s="84"/>
      <c r="I132" s="148"/>
      <c r="J132" s="148"/>
      <c r="K132" s="148"/>
      <c r="L132" s="148"/>
      <c r="M132" s="148"/>
      <c r="N132" s="24"/>
      <c r="O132" s="99"/>
      <c r="P132" s="137"/>
      <c r="Q132" s="16"/>
      <c r="R132" s="16"/>
      <c r="S132" s="16"/>
      <c r="T132" s="16"/>
      <c r="U132" s="16"/>
      <c r="V132" s="16"/>
    </row>
    <row r="133" spans="1:23" x14ac:dyDescent="0.2">
      <c r="A133" s="126">
        <v>45770.96484375</v>
      </c>
      <c r="B133" s="154">
        <v>1.5275014015420196</v>
      </c>
      <c r="C133" s="51">
        <f t="shared" si="0"/>
        <v>1.4744999999999999</v>
      </c>
      <c r="D133" s="51">
        <f t="shared" si="1"/>
        <v>0.99895363381500635</v>
      </c>
      <c r="E133" s="51">
        <f t="shared" si="2"/>
        <v>0.99891606259738497</v>
      </c>
      <c r="F133" s="51">
        <f t="shared" si="3"/>
        <v>6.7746087663467236E-5</v>
      </c>
      <c r="G133" s="51"/>
      <c r="H133" s="84"/>
      <c r="I133" s="148"/>
      <c r="J133" s="148"/>
      <c r="K133" s="148"/>
      <c r="L133" s="148"/>
      <c r="M133" s="148"/>
      <c r="N133" s="24"/>
      <c r="O133" s="99"/>
      <c r="P133" s="137"/>
      <c r="Q133" s="16"/>
      <c r="R133" s="16"/>
      <c r="S133" s="16"/>
      <c r="T133" s="16"/>
      <c r="U133" s="16"/>
      <c r="V133" s="16"/>
    </row>
    <row r="134" spans="1:23" x14ac:dyDescent="0.2">
      <c r="A134" s="126">
        <v>50070.52734375</v>
      </c>
      <c r="B134" s="154">
        <v>1.5288014015420197</v>
      </c>
      <c r="C134" s="51">
        <f t="shared" si="0"/>
        <v>1.4758</v>
      </c>
      <c r="D134" s="51">
        <f t="shared" si="1"/>
        <v>0.99980380634031374</v>
      </c>
      <c r="E134" s="51">
        <f t="shared" si="2"/>
        <v>0.99979676173700971</v>
      </c>
      <c r="F134" s="51">
        <f t="shared" si="3"/>
        <v>8.80699139624741E-4</v>
      </c>
      <c r="G134" s="51"/>
      <c r="H134" s="84"/>
      <c r="I134" s="148"/>
      <c r="J134" s="148"/>
      <c r="K134" s="148"/>
      <c r="L134" s="148"/>
      <c r="M134" s="148"/>
      <c r="N134" s="24"/>
      <c r="O134" s="99"/>
      <c r="P134" s="137"/>
      <c r="Q134" s="16"/>
      <c r="R134" s="16"/>
      <c r="S134" s="16"/>
      <c r="T134" s="16"/>
      <c r="U134" s="16"/>
      <c r="V134" s="16"/>
    </row>
    <row r="135" spans="1:23" x14ac:dyDescent="0.2">
      <c r="A135" s="126">
        <v>54770.4609375</v>
      </c>
      <c r="B135" s="154">
        <v>1.5290014015420197</v>
      </c>
      <c r="C135" s="51">
        <f t="shared" si="0"/>
        <v>1.476</v>
      </c>
      <c r="D135" s="51">
        <f t="shared" si="1"/>
        <v>0.99993460211343788</v>
      </c>
      <c r="E135" s="51">
        <f t="shared" si="2"/>
        <v>0.99993225391233653</v>
      </c>
      <c r="F135" s="51">
        <f t="shared" si="3"/>
        <v>1.3549217532682345E-4</v>
      </c>
      <c r="G135" s="51"/>
      <c r="H135" s="84"/>
      <c r="I135" s="148"/>
      <c r="J135" s="148"/>
      <c r="K135" s="148"/>
      <c r="L135" s="148"/>
      <c r="M135" s="148"/>
      <c r="N135" s="24"/>
      <c r="O135" s="99"/>
      <c r="P135" s="137"/>
      <c r="Q135" s="16"/>
      <c r="R135" s="16"/>
      <c r="S135" s="16"/>
      <c r="T135" s="16"/>
      <c r="U135" s="16"/>
      <c r="V135" s="16"/>
    </row>
    <row r="136" spans="1:23" x14ac:dyDescent="0.2">
      <c r="A136" s="126">
        <v>59466.7578125</v>
      </c>
      <c r="B136" s="154">
        <v>1.5291014015420197</v>
      </c>
      <c r="C136" s="51">
        <f t="shared" si="0"/>
        <v>1.4761</v>
      </c>
      <c r="D136" s="51">
        <f t="shared" si="1"/>
        <v>1</v>
      </c>
      <c r="E136" s="51">
        <f t="shared" si="2"/>
        <v>1</v>
      </c>
      <c r="F136" s="51">
        <f t="shared" si="3"/>
        <v>6.7746087663467236E-5</v>
      </c>
      <c r="G136" s="51"/>
      <c r="H136" s="5"/>
      <c r="I136" s="126"/>
      <c r="J136" s="126"/>
      <c r="K136" s="126"/>
      <c r="L136" s="126"/>
      <c r="M136" s="126"/>
      <c r="P136" s="137"/>
      <c r="Q136" s="16"/>
      <c r="R136" s="16"/>
      <c r="S136" s="16"/>
      <c r="T136" s="16"/>
      <c r="U136" s="16"/>
      <c r="V136" s="16"/>
    </row>
    <row r="137" spans="1:23" x14ac:dyDescent="0.2">
      <c r="A137" s="126"/>
      <c r="B137" s="154"/>
      <c r="C137" s="51"/>
      <c r="D137" s="51"/>
      <c r="E137" s="51"/>
      <c r="F137" s="51"/>
      <c r="G137" s="51"/>
      <c r="H137" s="5"/>
      <c r="I137" s="126"/>
      <c r="J137" s="126"/>
      <c r="K137" s="126"/>
      <c r="L137" s="126"/>
      <c r="M137" s="126"/>
      <c r="P137" s="41"/>
      <c r="Q137" s="16"/>
      <c r="R137" s="16"/>
      <c r="S137" s="16"/>
      <c r="T137" s="16"/>
      <c r="U137" s="16"/>
      <c r="V137" s="16"/>
    </row>
    <row r="138" spans="1:23" x14ac:dyDescent="0.2">
      <c r="A138" s="126"/>
      <c r="B138" s="154"/>
      <c r="C138" s="51"/>
      <c r="D138" s="51"/>
      <c r="E138" s="51"/>
      <c r="F138" s="51"/>
      <c r="G138" s="51"/>
      <c r="H138" s="5"/>
      <c r="I138" s="126"/>
      <c r="J138" s="126"/>
      <c r="K138" s="126"/>
      <c r="L138" s="126"/>
      <c r="M138" s="126"/>
      <c r="P138" s="41"/>
      <c r="Q138" s="16"/>
      <c r="R138" s="16"/>
      <c r="S138" s="16"/>
      <c r="T138" s="16"/>
      <c r="U138" s="16"/>
      <c r="V138" s="16"/>
    </row>
    <row r="139" spans="1:23" x14ac:dyDescent="0.2">
      <c r="A139" s="126"/>
      <c r="B139" s="154"/>
      <c r="C139" s="51"/>
      <c r="D139" s="51"/>
      <c r="E139" s="51"/>
      <c r="F139" s="51"/>
      <c r="G139" s="51"/>
      <c r="H139" s="5"/>
      <c r="I139" s="126"/>
      <c r="J139" s="126"/>
      <c r="K139" s="126"/>
      <c r="L139" s="126"/>
      <c r="M139" s="126"/>
      <c r="P139" s="41"/>
      <c r="Q139" s="16"/>
      <c r="R139" s="16"/>
      <c r="S139" s="16"/>
      <c r="T139" s="16"/>
      <c r="U139" s="16"/>
      <c r="V139" s="16"/>
    </row>
    <row r="140" spans="1:23" x14ac:dyDescent="0.2">
      <c r="A140" s="126"/>
      <c r="B140" s="154"/>
      <c r="C140" s="51"/>
      <c r="D140" s="51"/>
      <c r="E140" s="51"/>
      <c r="F140" s="51"/>
      <c r="G140" s="51"/>
      <c r="H140" s="5"/>
      <c r="I140" s="126"/>
      <c r="J140" s="126"/>
      <c r="K140" s="126"/>
      <c r="L140" s="126"/>
      <c r="M140" s="126"/>
      <c r="P140" s="41"/>
      <c r="Q140" s="16"/>
      <c r="R140" s="16"/>
      <c r="S140" s="16"/>
      <c r="T140" s="16"/>
      <c r="U140" s="16"/>
      <c r="V140" s="16"/>
    </row>
    <row r="141" spans="1:23" x14ac:dyDescent="0.2">
      <c r="A141" s="126"/>
      <c r="B141" s="154"/>
      <c r="C141" s="51"/>
      <c r="D141" s="51"/>
      <c r="E141" s="51"/>
      <c r="F141" s="51"/>
      <c r="G141" s="51"/>
      <c r="H141" s="51"/>
      <c r="I141" s="51"/>
      <c r="J141" s="51"/>
      <c r="K141" s="51"/>
      <c r="L141" s="51"/>
      <c r="M141" s="51"/>
      <c r="N141" s="51"/>
      <c r="O141" s="5"/>
      <c r="P141" s="126"/>
      <c r="Q141" s="126"/>
      <c r="R141" s="126"/>
      <c r="S141" s="126"/>
      <c r="T141" s="126"/>
      <c r="W141" s="41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94" customWidth="1"/>
    <col min="18" max="16384" width="8.85546875" style="94"/>
  </cols>
  <sheetData>
    <row r="1" spans="1:15" ht="15.75" x14ac:dyDescent="0.25">
      <c r="C1" s="161" t="s">
        <v>12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62"/>
      <c r="O1" s="62"/>
    </row>
    <row r="2" spans="1:15" x14ac:dyDescent="0.2">
      <c r="C2" s="29" t="str">
        <f>Table!A7</f>
        <v>NordAq Energy Inc.</v>
      </c>
      <c r="K2" s="25" t="str">
        <f>Table!L7</f>
        <v>Sample Number:</v>
      </c>
      <c r="N2" s="78"/>
      <c r="O2" s="104" t="str">
        <f>Table!$P$7</f>
        <v>4</v>
      </c>
    </row>
    <row r="3" spans="1:15" x14ac:dyDescent="0.2">
      <c r="C3" s="29" t="str">
        <f>Table!A8</f>
        <v>East Simpson No. 2 (USGS/Husky 1980)</v>
      </c>
      <c r="K3" s="25" t="str">
        <f>Table!L8</f>
        <v>Sample Depth, m:</v>
      </c>
      <c r="N3" s="56"/>
      <c r="O3" s="20">
        <f>Table!$P$8</f>
        <v>6065.5</v>
      </c>
    </row>
    <row r="4" spans="1:15" x14ac:dyDescent="0.2">
      <c r="C4" s="29" t="str">
        <f>Table!A9</f>
        <v>Torok Sandstones Formation</v>
      </c>
      <c r="K4" s="25" t="str">
        <f>Table!L9</f>
        <v>Permeability to Air (calc), mD:</v>
      </c>
      <c r="M4" s="80"/>
      <c r="N4" s="159"/>
      <c r="O4" s="19">
        <f>Table!$P$9</f>
        <v>0.43690512200173515</v>
      </c>
    </row>
    <row r="5" spans="1:15" x14ac:dyDescent="0.2">
      <c r="C5" s="29" t="str">
        <f>Table!A10</f>
        <v>HH-61176</v>
      </c>
      <c r="D5" s="54"/>
      <c r="E5" s="54"/>
      <c r="F5" s="18"/>
      <c r="G5" s="54"/>
      <c r="K5" s="25" t="str">
        <f>Table!L10</f>
        <v>Porosity, fraction:</v>
      </c>
      <c r="M5" s="80"/>
      <c r="N5" s="159"/>
      <c r="O5" s="19">
        <f>Table!$P$10</f>
        <v>0.13696390216399426</v>
      </c>
    </row>
    <row r="6" spans="1:15" x14ac:dyDescent="0.2">
      <c r="A6" s="80"/>
      <c r="C6" s="29"/>
      <c r="D6" s="93"/>
      <c r="E6" s="93"/>
      <c r="F6" s="93"/>
      <c r="G6" s="80"/>
      <c r="K6" s="25" t="str">
        <f>Table!L11</f>
        <v>Grain Density, grams/cc:</v>
      </c>
      <c r="M6" s="93"/>
      <c r="N6" s="11"/>
      <c r="O6" s="18">
        <f>Table!$P$11</f>
        <v>2.6811616570848344</v>
      </c>
    </row>
    <row r="7" spans="1:15" x14ac:dyDescent="0.2">
      <c r="B7" s="29"/>
      <c r="D7" s="80"/>
      <c r="E7" s="80"/>
      <c r="I7" s="25"/>
      <c r="K7" s="93"/>
      <c r="L7" s="48"/>
      <c r="M7" s="34"/>
    </row>
    <row r="8" spans="1:15" x14ac:dyDescent="0.2">
      <c r="B8" s="29"/>
      <c r="D8" s="80"/>
      <c r="E8" s="80"/>
      <c r="I8" s="25"/>
      <c r="K8" s="93"/>
      <c r="L8" s="48"/>
      <c r="M8" s="34"/>
    </row>
    <row r="9" spans="1:15" ht="12" customHeight="1" x14ac:dyDescent="0.2">
      <c r="B9" s="80"/>
      <c r="C9" s="80"/>
      <c r="D9" s="80"/>
      <c r="E9" s="80"/>
      <c r="F9" s="80"/>
    </row>
    <row r="10" spans="1:15" x14ac:dyDescent="0.2">
      <c r="B10" s="80"/>
      <c r="C10" s="80"/>
      <c r="D10" s="80"/>
      <c r="E10" s="80"/>
      <c r="F10" s="80"/>
      <c r="K10" s="93"/>
      <c r="L10" s="48"/>
    </row>
    <row r="11" spans="1:15" x14ac:dyDescent="0.2">
      <c r="B11" s="80"/>
      <c r="C11" s="80"/>
      <c r="D11" s="93"/>
      <c r="E11" s="80"/>
      <c r="F11" s="80"/>
      <c r="K11" s="93"/>
      <c r="L11" s="48"/>
    </row>
    <row r="12" spans="1:15" x14ac:dyDescent="0.2">
      <c r="B12" s="80"/>
      <c r="C12" s="80"/>
      <c r="D12" s="93"/>
      <c r="E12" s="80"/>
      <c r="F12" s="80"/>
      <c r="G12" s="25"/>
      <c r="H12" s="80"/>
      <c r="I12" s="80"/>
      <c r="J12" s="19"/>
      <c r="K12" s="93"/>
      <c r="L12" s="48"/>
    </row>
    <row r="13" spans="1:15" x14ac:dyDescent="0.2">
      <c r="A13" s="29"/>
      <c r="B13" s="80"/>
      <c r="C13" s="80"/>
      <c r="D13" s="80"/>
      <c r="E13" s="80"/>
      <c r="F13" s="80"/>
      <c r="G13" s="80"/>
      <c r="H13" s="80"/>
      <c r="I13" s="159"/>
      <c r="J13" s="93"/>
      <c r="K13" s="93"/>
      <c r="L13" s="48"/>
    </row>
    <row r="14" spans="1:15" x14ac:dyDescent="0.2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93"/>
      <c r="L14" s="48"/>
    </row>
    <row r="15" spans="1:15" x14ac:dyDescent="0.2">
      <c r="A15" s="109"/>
      <c r="B15" s="109"/>
      <c r="C15" s="109"/>
      <c r="D15" s="109"/>
      <c r="E15" s="109"/>
      <c r="F15" s="109"/>
      <c r="G15" s="109"/>
      <c r="H15" s="109"/>
      <c r="I15" s="109"/>
      <c r="J15" s="109"/>
      <c r="K15" s="80"/>
      <c r="L15" s="48"/>
    </row>
    <row r="16" spans="1:15" x14ac:dyDescent="0.2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80"/>
      <c r="L16" s="48"/>
    </row>
    <row r="17" spans="1:12" x14ac:dyDescent="0.2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80"/>
      <c r="L17" s="137"/>
    </row>
    <row r="18" spans="1:12" x14ac:dyDescent="0.2">
      <c r="A18" s="41"/>
      <c r="B18" s="77"/>
      <c r="C18" s="77"/>
      <c r="D18" s="21"/>
      <c r="E18" s="124"/>
      <c r="F18" s="32"/>
      <c r="G18" s="32"/>
      <c r="H18" s="32"/>
      <c r="I18" s="32"/>
      <c r="J18" s="32"/>
      <c r="K18" s="80"/>
      <c r="L18" s="137"/>
    </row>
    <row r="19" spans="1:12" x14ac:dyDescent="0.2">
      <c r="A19" s="113"/>
      <c r="B19" s="77"/>
      <c r="C19" s="77"/>
      <c r="D19" s="21"/>
      <c r="E19" s="124"/>
      <c r="F19" s="32"/>
      <c r="G19" s="32"/>
      <c r="H19" s="32"/>
      <c r="I19" s="32"/>
      <c r="J19" s="32"/>
      <c r="K19" s="80"/>
      <c r="L19" s="137"/>
    </row>
    <row r="20" spans="1:12" x14ac:dyDescent="0.2">
      <c r="A20" s="113"/>
      <c r="B20" s="77"/>
      <c r="C20" s="77"/>
      <c r="D20" s="21"/>
      <c r="E20" s="124"/>
      <c r="F20" s="32"/>
      <c r="G20" s="32"/>
      <c r="H20" s="32"/>
      <c r="I20" s="32"/>
      <c r="J20" s="32"/>
      <c r="K20" s="80"/>
      <c r="L20" s="13"/>
    </row>
    <row r="21" spans="1:12" x14ac:dyDescent="0.2">
      <c r="A21" s="113"/>
      <c r="B21" s="77"/>
      <c r="C21" s="77"/>
      <c r="D21" s="21"/>
      <c r="E21" s="124"/>
      <c r="F21" s="32"/>
      <c r="G21" s="32"/>
      <c r="H21" s="32"/>
      <c r="I21" s="32"/>
      <c r="J21" s="32"/>
      <c r="K21" s="80"/>
      <c r="L21" s="96"/>
    </row>
    <row r="22" spans="1:12" x14ac:dyDescent="0.2">
      <c r="A22" s="113"/>
      <c r="B22" s="77"/>
      <c r="C22" s="77"/>
      <c r="D22" s="21"/>
      <c r="E22" s="124"/>
      <c r="F22" s="32"/>
      <c r="G22" s="32"/>
      <c r="H22" s="32"/>
      <c r="I22" s="32"/>
      <c r="J22" s="32"/>
      <c r="K22" s="80"/>
      <c r="L22" s="96"/>
    </row>
    <row r="23" spans="1:12" x14ac:dyDescent="0.2">
      <c r="A23" s="113"/>
      <c r="B23" s="77"/>
      <c r="C23" s="77"/>
      <c r="D23" s="21"/>
      <c r="E23" s="124"/>
      <c r="F23" s="32"/>
      <c r="G23" s="32"/>
      <c r="H23" s="32"/>
      <c r="I23" s="32"/>
      <c r="J23" s="32"/>
      <c r="K23" s="80"/>
      <c r="L23" s="96"/>
    </row>
    <row r="24" spans="1:12" x14ac:dyDescent="0.2">
      <c r="A24" s="127"/>
      <c r="B24" s="77"/>
      <c r="C24" s="77"/>
      <c r="D24" s="21"/>
      <c r="E24" s="124"/>
      <c r="F24" s="32"/>
      <c r="G24" s="32"/>
      <c r="H24" s="32"/>
      <c r="I24" s="32"/>
      <c r="J24" s="32"/>
      <c r="K24" s="80"/>
      <c r="L24" s="96"/>
    </row>
    <row r="25" spans="1:12" x14ac:dyDescent="0.2">
      <c r="A25" s="127"/>
      <c r="B25" s="77"/>
      <c r="C25" s="77"/>
      <c r="D25" s="21"/>
      <c r="E25" s="124"/>
      <c r="F25" s="32"/>
      <c r="G25" s="32"/>
      <c r="H25" s="32"/>
      <c r="I25" s="32"/>
      <c r="J25" s="32"/>
      <c r="K25" s="80"/>
      <c r="L25" s="96"/>
    </row>
    <row r="26" spans="1:12" x14ac:dyDescent="0.2">
      <c r="A26" s="127"/>
      <c r="B26" s="77"/>
      <c r="C26" s="77"/>
      <c r="D26" s="21"/>
      <c r="E26" s="124"/>
      <c r="F26" s="32"/>
      <c r="G26" s="32"/>
      <c r="H26" s="32"/>
      <c r="I26" s="32"/>
      <c r="J26" s="32"/>
      <c r="K26" s="80"/>
      <c r="L26" s="96"/>
    </row>
    <row r="27" spans="1:12" ht="15.75" customHeight="1" x14ac:dyDescent="0.2">
      <c r="A27" s="127"/>
      <c r="B27" s="77"/>
      <c r="C27" s="77"/>
      <c r="D27" s="21"/>
      <c r="E27" s="124"/>
      <c r="F27" s="32"/>
      <c r="G27" s="32"/>
      <c r="H27" s="32"/>
      <c r="I27" s="32"/>
      <c r="J27" s="32"/>
      <c r="K27" s="80"/>
      <c r="L27" s="96"/>
    </row>
    <row r="28" spans="1:12" x14ac:dyDescent="0.2">
      <c r="A28" s="127"/>
      <c r="B28" s="77"/>
      <c r="C28" s="77"/>
      <c r="D28" s="21"/>
      <c r="E28" s="124"/>
      <c r="F28" s="32"/>
      <c r="G28" s="32"/>
      <c r="H28" s="32"/>
      <c r="I28" s="32"/>
      <c r="J28" s="32"/>
      <c r="K28" s="80"/>
      <c r="L28" s="96"/>
    </row>
    <row r="29" spans="1:12" x14ac:dyDescent="0.2">
      <c r="A29" s="136"/>
      <c r="B29" s="77"/>
      <c r="C29" s="77"/>
      <c r="D29" s="21"/>
      <c r="E29" s="124"/>
      <c r="F29" s="32"/>
      <c r="G29" s="32"/>
      <c r="H29" s="32"/>
      <c r="I29" s="32"/>
      <c r="J29" s="32"/>
      <c r="K29" s="80"/>
      <c r="L29" s="96"/>
    </row>
    <row r="30" spans="1:12" x14ac:dyDescent="0.2">
      <c r="A30" s="136"/>
      <c r="B30" s="77"/>
      <c r="C30" s="77"/>
      <c r="D30" s="21"/>
      <c r="E30" s="124"/>
      <c r="F30" s="32"/>
      <c r="G30" s="32"/>
      <c r="H30" s="32"/>
      <c r="I30" s="32"/>
      <c r="J30" s="32"/>
      <c r="K30" s="80"/>
      <c r="L30" s="96"/>
    </row>
    <row r="31" spans="1:12" x14ac:dyDescent="0.2">
      <c r="A31" s="136"/>
      <c r="B31" s="77"/>
      <c r="C31" s="77"/>
      <c r="D31" s="21"/>
      <c r="E31" s="124"/>
      <c r="F31" s="32"/>
      <c r="G31" s="32"/>
      <c r="H31" s="32"/>
      <c r="I31" s="32"/>
      <c r="J31" s="32"/>
      <c r="K31" s="80"/>
      <c r="L31" s="96"/>
    </row>
    <row r="32" spans="1:12" x14ac:dyDescent="0.2">
      <c r="A32" s="136"/>
      <c r="B32" s="77"/>
      <c r="C32" s="77"/>
      <c r="D32" s="21"/>
      <c r="E32" s="124"/>
      <c r="F32" s="32"/>
      <c r="G32" s="32"/>
      <c r="H32" s="32"/>
      <c r="I32" s="32"/>
      <c r="J32" s="32"/>
      <c r="K32" s="80"/>
      <c r="L32" s="96"/>
    </row>
    <row r="33" spans="1:12" x14ac:dyDescent="0.2">
      <c r="A33" s="136"/>
      <c r="B33" s="77"/>
      <c r="C33" s="77"/>
      <c r="D33" s="21"/>
      <c r="E33" s="124"/>
      <c r="F33" s="32"/>
      <c r="G33" s="32"/>
      <c r="H33" s="32"/>
      <c r="I33" s="32"/>
      <c r="J33" s="32"/>
      <c r="K33" s="80"/>
      <c r="L33" s="96"/>
    </row>
    <row r="34" spans="1:12" x14ac:dyDescent="0.2">
      <c r="A34" s="42"/>
      <c r="B34" s="77"/>
      <c r="C34" s="77"/>
      <c r="D34" s="21"/>
      <c r="E34" s="124"/>
      <c r="F34" s="32"/>
      <c r="G34" s="32"/>
      <c r="H34" s="32"/>
      <c r="I34" s="32"/>
      <c r="J34" s="32"/>
      <c r="K34" s="80"/>
      <c r="L34" s="96"/>
    </row>
    <row r="35" spans="1:12" x14ac:dyDescent="0.2">
      <c r="A35" s="42"/>
      <c r="B35" s="77"/>
      <c r="C35" s="77"/>
      <c r="D35" s="21"/>
      <c r="E35" s="124"/>
      <c r="F35" s="32"/>
      <c r="G35" s="32"/>
      <c r="H35" s="32"/>
      <c r="I35" s="32"/>
      <c r="J35" s="32"/>
      <c r="K35" s="80"/>
      <c r="L35" s="96"/>
    </row>
    <row r="36" spans="1:12" x14ac:dyDescent="0.2">
      <c r="A36" s="42"/>
      <c r="B36" s="77"/>
      <c r="C36" s="77"/>
      <c r="D36" s="21"/>
      <c r="E36" s="124"/>
      <c r="F36" s="32"/>
      <c r="G36" s="32"/>
      <c r="H36" s="32"/>
      <c r="I36" s="32"/>
      <c r="J36" s="32"/>
      <c r="K36" s="80"/>
      <c r="L36" s="96"/>
    </row>
    <row r="37" spans="1:12" x14ac:dyDescent="0.2">
      <c r="A37" s="42"/>
      <c r="B37" s="77"/>
      <c r="C37" s="77"/>
      <c r="D37" s="21"/>
      <c r="E37" s="124"/>
      <c r="F37" s="32"/>
      <c r="G37" s="32"/>
      <c r="H37" s="32"/>
      <c r="I37" s="32"/>
      <c r="J37" s="32"/>
      <c r="K37" s="80"/>
      <c r="L37" s="96"/>
    </row>
    <row r="38" spans="1:12" x14ac:dyDescent="0.2">
      <c r="A38" s="42"/>
      <c r="B38" s="77"/>
      <c r="C38" s="77"/>
      <c r="D38" s="21"/>
      <c r="E38" s="124"/>
      <c r="F38" s="32"/>
      <c r="G38" s="32"/>
      <c r="H38" s="32"/>
      <c r="I38" s="32"/>
      <c r="J38" s="32"/>
      <c r="K38" s="80"/>
      <c r="L38" s="96"/>
    </row>
    <row r="39" spans="1:12" x14ac:dyDescent="0.2">
      <c r="A39" s="42"/>
      <c r="B39" s="77"/>
      <c r="C39" s="77"/>
      <c r="D39" s="21"/>
      <c r="E39" s="124"/>
      <c r="F39" s="32"/>
      <c r="G39" s="32"/>
      <c r="H39" s="32"/>
      <c r="I39" s="32"/>
      <c r="J39" s="32"/>
      <c r="K39" s="80"/>
      <c r="L39" s="96"/>
    </row>
    <row r="40" spans="1:12" x14ac:dyDescent="0.2">
      <c r="A40" s="42"/>
      <c r="B40" s="77"/>
      <c r="C40" s="77"/>
      <c r="D40" s="21"/>
      <c r="E40" s="124"/>
      <c r="F40" s="32"/>
      <c r="G40" s="32"/>
      <c r="H40" s="32"/>
      <c r="I40" s="32"/>
      <c r="J40" s="32"/>
      <c r="K40" s="80"/>
      <c r="L40" s="96"/>
    </row>
    <row r="41" spans="1:12" x14ac:dyDescent="0.2">
      <c r="A41" s="42"/>
      <c r="B41" s="77"/>
      <c r="C41" s="77"/>
      <c r="D41" s="21"/>
      <c r="E41" s="124"/>
      <c r="F41" s="32"/>
      <c r="G41" s="32"/>
      <c r="H41" s="32"/>
      <c r="I41" s="32"/>
      <c r="J41" s="32"/>
      <c r="K41" s="80"/>
      <c r="L41" s="96"/>
    </row>
    <row r="42" spans="1:12" x14ac:dyDescent="0.2">
      <c r="A42" s="42"/>
      <c r="B42" s="77"/>
      <c r="C42" s="77"/>
      <c r="D42" s="21"/>
      <c r="E42" s="124"/>
      <c r="F42" s="32"/>
      <c r="G42" s="32"/>
      <c r="H42" s="32"/>
      <c r="I42" s="32"/>
      <c r="J42" s="32"/>
      <c r="K42" s="80"/>
      <c r="L42" s="96"/>
    </row>
    <row r="43" spans="1:12" x14ac:dyDescent="0.2">
      <c r="A43" s="42"/>
      <c r="B43" s="77"/>
      <c r="C43" s="77"/>
      <c r="D43" s="21"/>
      <c r="E43" s="124"/>
      <c r="F43" s="32"/>
      <c r="G43" s="32"/>
      <c r="H43" s="32"/>
      <c r="I43" s="32"/>
      <c r="J43" s="32"/>
      <c r="K43" s="80"/>
      <c r="L43" s="96"/>
    </row>
    <row r="44" spans="1:12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2" ht="17.2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2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2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2" ht="15" x14ac:dyDescent="0.2">
      <c r="A48" s="16"/>
      <c r="B48" s="16"/>
      <c r="C48" s="16"/>
      <c r="D48" s="16"/>
      <c r="E48" s="16"/>
      <c r="F48" s="16"/>
      <c r="G48" s="16"/>
      <c r="H48" s="71"/>
      <c r="I48" s="114"/>
      <c r="J48" s="91"/>
      <c r="K48" s="16"/>
    </row>
    <row r="49" spans="1:12" x14ac:dyDescent="0.2">
      <c r="A49" s="16"/>
      <c r="B49" s="16"/>
      <c r="C49" s="16"/>
      <c r="D49" s="16"/>
      <c r="E49" s="16"/>
      <c r="F49" s="16"/>
      <c r="G49" s="16"/>
      <c r="H49" s="114"/>
      <c r="I49" s="114"/>
      <c r="J49" s="91"/>
      <c r="K49" s="16"/>
    </row>
    <row r="50" spans="1:12" x14ac:dyDescent="0.2">
      <c r="G50" s="16"/>
      <c r="H50" s="114"/>
      <c r="I50" s="114"/>
      <c r="J50" s="91"/>
      <c r="K50" s="16"/>
    </row>
    <row r="51" spans="1:12" x14ac:dyDescent="0.2">
      <c r="G51" s="16"/>
      <c r="H51" s="114"/>
      <c r="I51" s="114"/>
      <c r="J51" s="91"/>
      <c r="K51" s="16"/>
    </row>
    <row r="52" spans="1:12" x14ac:dyDescent="0.2">
      <c r="G52" s="16"/>
      <c r="H52" s="114"/>
      <c r="I52" s="114"/>
      <c r="J52" s="91"/>
      <c r="K52" s="16"/>
    </row>
    <row r="53" spans="1:12" x14ac:dyDescent="0.2">
      <c r="G53" s="16"/>
      <c r="H53" s="16"/>
      <c r="I53" s="16"/>
      <c r="J53" s="16"/>
      <c r="K53" s="16"/>
    </row>
    <row r="54" spans="1:12" x14ac:dyDescent="0.2">
      <c r="G54" s="16"/>
      <c r="H54" s="16"/>
      <c r="I54" s="16"/>
      <c r="J54" s="16"/>
      <c r="K54" s="16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opLeftCell="A19" workbookViewId="0">
      <selection activeCell="T37" sqref="T37"/>
    </sheetView>
  </sheetViews>
  <sheetFormatPr defaultColWidth="8.85546875" defaultRowHeight="12.75" x14ac:dyDescent="0.2"/>
  <cols>
    <col min="1" max="7" width="8.28515625" style="94" customWidth="1"/>
    <col min="8" max="8" width="4.85546875" style="94" customWidth="1"/>
    <col min="9" max="14" width="8.28515625" style="94" customWidth="1"/>
    <col min="15" max="15" width="13.140625" style="94" customWidth="1"/>
    <col min="16" max="19" width="8.28515625" style="94" customWidth="1"/>
    <col min="20" max="16384" width="8.85546875" style="94"/>
  </cols>
  <sheetData>
    <row r="1" spans="1:15" ht="15.75" x14ac:dyDescent="0.25">
      <c r="C1" s="161" t="s">
        <v>12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5" x14ac:dyDescent="0.2">
      <c r="C2" s="29" t="str">
        <f>Table!A7</f>
        <v>NordAq Energy Inc.</v>
      </c>
      <c r="K2" s="25" t="str">
        <f>Table!L7</f>
        <v>Sample Number:</v>
      </c>
      <c r="O2" s="104" t="str">
        <f>Table!$P$7</f>
        <v>4</v>
      </c>
    </row>
    <row r="3" spans="1:15" x14ac:dyDescent="0.2">
      <c r="C3" s="29" t="str">
        <f>Table!A8</f>
        <v>East Simpson No. 2 (USGS/Husky 1980)</v>
      </c>
      <c r="K3" s="25" t="str">
        <f>Table!L8</f>
        <v>Sample Depth, m:</v>
      </c>
      <c r="O3" s="20">
        <f>Table!$P$8</f>
        <v>6065.5</v>
      </c>
    </row>
    <row r="4" spans="1:15" x14ac:dyDescent="0.2">
      <c r="C4" s="29" t="str">
        <f>Table!A9</f>
        <v>Torok Sandstones Formation</v>
      </c>
      <c r="K4" s="25" t="str">
        <f>Table!L9</f>
        <v>Permeability to Air (calc), mD:</v>
      </c>
      <c r="M4" s="80"/>
      <c r="N4" s="80"/>
      <c r="O4" s="19">
        <f>Table!$P$9</f>
        <v>0.43690512200173515</v>
      </c>
    </row>
    <row r="5" spans="1:15" x14ac:dyDescent="0.2">
      <c r="C5" s="29" t="str">
        <f>Table!A10</f>
        <v>HH-61176</v>
      </c>
      <c r="D5" s="43"/>
      <c r="E5" s="43"/>
      <c r="F5" s="18"/>
      <c r="G5" s="43"/>
      <c r="K5" s="25" t="str">
        <f>Table!L10</f>
        <v>Porosity, fraction:</v>
      </c>
      <c r="M5" s="80"/>
      <c r="N5" s="80"/>
      <c r="O5" s="19">
        <f>Table!$P$10</f>
        <v>0.13696390216399426</v>
      </c>
    </row>
    <row r="6" spans="1:15" x14ac:dyDescent="0.2">
      <c r="A6" s="80"/>
      <c r="C6" s="29"/>
      <c r="D6" s="93"/>
      <c r="E6" s="93"/>
      <c r="F6" s="93"/>
      <c r="G6" s="80"/>
      <c r="K6" s="25" t="str">
        <f>Table!L11</f>
        <v>Grain Density, grams/cc:</v>
      </c>
      <c r="M6" s="93"/>
      <c r="N6" s="93"/>
      <c r="O6" s="18">
        <f>Table!$P$11</f>
        <v>2.6811616570848344</v>
      </c>
    </row>
    <row r="7" spans="1:15" x14ac:dyDescent="0.2">
      <c r="B7" s="29"/>
      <c r="D7" s="80"/>
      <c r="E7" s="80"/>
      <c r="I7" s="25"/>
      <c r="K7" s="93"/>
      <c r="L7" s="48"/>
      <c r="M7" s="34"/>
    </row>
    <row r="8" spans="1:15" x14ac:dyDescent="0.2">
      <c r="B8" s="80"/>
      <c r="C8" s="80"/>
      <c r="D8" s="80"/>
      <c r="E8" s="80"/>
      <c r="F8" s="80"/>
    </row>
    <row r="9" spans="1:15" x14ac:dyDescent="0.2">
      <c r="B9" s="80"/>
      <c r="C9" s="80"/>
      <c r="D9" s="80"/>
      <c r="E9" s="80"/>
      <c r="F9" s="80"/>
      <c r="K9" s="93"/>
      <c r="L9" s="48"/>
    </row>
    <row r="10" spans="1:15" x14ac:dyDescent="0.2">
      <c r="B10" s="80"/>
      <c r="C10" s="80"/>
      <c r="D10" s="93"/>
      <c r="E10" s="80"/>
      <c r="F10" s="80"/>
      <c r="K10" s="93"/>
      <c r="L10" s="48"/>
    </row>
    <row r="11" spans="1:15" x14ac:dyDescent="0.2">
      <c r="B11" s="80"/>
      <c r="C11" s="80"/>
      <c r="D11" s="93"/>
      <c r="E11" s="80"/>
      <c r="F11" s="80"/>
      <c r="G11" s="25"/>
      <c r="H11" s="80"/>
      <c r="I11" s="80"/>
      <c r="J11" s="19"/>
      <c r="K11" s="93"/>
      <c r="L11" s="48"/>
    </row>
    <row r="12" spans="1:15" x14ac:dyDescent="0.2">
      <c r="A12" s="29"/>
      <c r="B12" s="80"/>
      <c r="C12" s="80"/>
      <c r="D12" s="80"/>
      <c r="E12" s="80"/>
      <c r="F12" s="80"/>
      <c r="G12" s="80"/>
      <c r="H12" s="80"/>
      <c r="I12" s="159"/>
      <c r="J12" s="93"/>
      <c r="K12" s="93"/>
      <c r="L12" s="48"/>
    </row>
    <row r="13" spans="1:15" x14ac:dyDescent="0.2">
      <c r="A13" s="109"/>
      <c r="B13" s="109"/>
      <c r="C13" s="109"/>
      <c r="D13" s="109"/>
      <c r="E13" s="109"/>
      <c r="F13" s="95"/>
      <c r="G13" s="95"/>
      <c r="H13" s="95"/>
      <c r="I13" s="95"/>
      <c r="J13" s="95"/>
      <c r="K13" s="93"/>
      <c r="L13" s="48"/>
    </row>
    <row r="14" spans="1:15" x14ac:dyDescent="0.2">
      <c r="A14" s="109"/>
      <c r="B14" s="109"/>
      <c r="C14" s="109"/>
      <c r="D14" s="109"/>
      <c r="E14" s="109"/>
      <c r="F14" s="109"/>
      <c r="G14" s="109"/>
      <c r="H14" s="109"/>
      <c r="I14" s="95"/>
      <c r="J14" s="95"/>
      <c r="K14" s="80"/>
      <c r="L14" s="48"/>
    </row>
    <row r="15" spans="1:15" x14ac:dyDescent="0.2">
      <c r="A15" s="109"/>
      <c r="B15" s="109"/>
      <c r="C15" s="109"/>
      <c r="D15" s="109"/>
      <c r="E15" s="109"/>
      <c r="F15" s="109"/>
      <c r="G15" s="109"/>
      <c r="H15" s="109"/>
      <c r="I15" s="95"/>
      <c r="J15" s="95"/>
      <c r="K15" s="80"/>
      <c r="L15" s="48"/>
    </row>
    <row r="16" spans="1:15" x14ac:dyDescent="0.2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80"/>
      <c r="L16" s="137"/>
    </row>
    <row r="17" spans="1:12" x14ac:dyDescent="0.2">
      <c r="A17" s="41"/>
      <c r="B17" s="77"/>
      <c r="C17" s="77"/>
      <c r="D17" s="21"/>
      <c r="E17" s="124"/>
      <c r="F17" s="32"/>
      <c r="G17" s="32"/>
      <c r="H17" s="32"/>
      <c r="I17" s="32"/>
      <c r="J17" s="32"/>
      <c r="K17" s="80"/>
      <c r="L17" s="137"/>
    </row>
    <row r="18" spans="1:12" x14ac:dyDescent="0.2">
      <c r="A18" s="113"/>
      <c r="B18" s="77"/>
      <c r="C18" s="77"/>
      <c r="D18" s="21"/>
      <c r="E18" s="124"/>
      <c r="F18" s="32"/>
      <c r="G18" s="32"/>
      <c r="H18" s="32"/>
      <c r="I18" s="32"/>
      <c r="J18" s="32"/>
      <c r="K18" s="80"/>
      <c r="L18" s="137"/>
    </row>
    <row r="19" spans="1:12" x14ac:dyDescent="0.2">
      <c r="A19" s="113"/>
      <c r="B19" s="77"/>
      <c r="C19" s="77"/>
      <c r="D19" s="21"/>
      <c r="E19" s="124"/>
      <c r="F19" s="32"/>
      <c r="G19" s="32"/>
      <c r="H19" s="32"/>
      <c r="I19" s="32"/>
      <c r="J19" s="32"/>
      <c r="K19" s="80"/>
      <c r="L19" s="13"/>
    </row>
    <row r="20" spans="1:12" x14ac:dyDescent="0.2">
      <c r="A20" s="113"/>
      <c r="B20" s="77"/>
      <c r="C20" s="77"/>
      <c r="D20" s="21"/>
      <c r="E20" s="124"/>
      <c r="F20" s="32"/>
      <c r="G20" s="32"/>
      <c r="H20" s="32"/>
      <c r="I20" s="32"/>
      <c r="J20" s="32"/>
      <c r="K20" s="80"/>
      <c r="L20" s="96"/>
    </row>
    <row r="21" spans="1:12" x14ac:dyDescent="0.2">
      <c r="A21" s="113"/>
      <c r="B21" s="77"/>
      <c r="C21" s="77"/>
      <c r="D21" s="21"/>
      <c r="E21" s="124"/>
      <c r="F21" s="32"/>
      <c r="G21" s="32"/>
      <c r="H21" s="32"/>
      <c r="I21" s="32"/>
      <c r="J21" s="32"/>
      <c r="K21" s="80"/>
      <c r="L21" s="96"/>
    </row>
    <row r="22" spans="1:12" x14ac:dyDescent="0.2">
      <c r="A22" s="113"/>
      <c r="B22" s="77"/>
      <c r="C22" s="77"/>
      <c r="D22" s="21"/>
      <c r="E22" s="124"/>
      <c r="F22" s="32"/>
      <c r="G22" s="32"/>
      <c r="H22" s="32"/>
      <c r="I22" s="32"/>
      <c r="J22" s="32"/>
      <c r="K22" s="80"/>
      <c r="L22" s="96"/>
    </row>
    <row r="23" spans="1:12" x14ac:dyDescent="0.2">
      <c r="A23" s="127"/>
      <c r="B23" s="77"/>
      <c r="C23" s="77"/>
      <c r="D23" s="21"/>
      <c r="E23" s="124"/>
      <c r="F23" s="32"/>
      <c r="G23" s="32"/>
      <c r="H23" s="32"/>
      <c r="I23" s="32"/>
      <c r="J23" s="32"/>
      <c r="K23" s="80"/>
      <c r="L23" s="96"/>
    </row>
    <row r="24" spans="1:12" x14ac:dyDescent="0.2">
      <c r="A24" s="127"/>
      <c r="B24" s="77"/>
      <c r="C24" s="77"/>
      <c r="D24" s="21"/>
      <c r="E24" s="124"/>
      <c r="F24" s="32"/>
      <c r="G24" s="32"/>
      <c r="H24" s="32"/>
      <c r="I24" s="32"/>
      <c r="J24" s="32"/>
      <c r="K24" s="80"/>
      <c r="L24" s="96"/>
    </row>
    <row r="25" spans="1:12" x14ac:dyDescent="0.2">
      <c r="A25" s="127"/>
      <c r="B25" s="77"/>
      <c r="C25" s="77"/>
      <c r="D25" s="21"/>
      <c r="E25" s="124"/>
      <c r="F25" s="32"/>
      <c r="G25" s="32"/>
      <c r="H25" s="32"/>
      <c r="I25" s="32"/>
      <c r="J25" s="32"/>
      <c r="K25" s="80"/>
      <c r="L25" s="96"/>
    </row>
    <row r="26" spans="1:12" x14ac:dyDescent="0.2">
      <c r="A26" s="127"/>
      <c r="B26" s="77"/>
      <c r="C26" s="77"/>
      <c r="D26" s="21"/>
      <c r="E26" s="124"/>
      <c r="F26" s="32"/>
      <c r="G26" s="32"/>
      <c r="H26" s="32"/>
      <c r="I26" s="32"/>
      <c r="J26" s="32"/>
      <c r="K26" s="80"/>
      <c r="L26" s="96"/>
    </row>
    <row r="27" spans="1:12" x14ac:dyDescent="0.2">
      <c r="A27" s="127"/>
      <c r="B27" s="77"/>
      <c r="C27" s="77"/>
      <c r="D27" s="21"/>
      <c r="E27" s="124"/>
      <c r="F27" s="32"/>
      <c r="G27" s="32"/>
      <c r="H27" s="32"/>
      <c r="I27" s="32"/>
      <c r="J27" s="32"/>
      <c r="K27" s="80"/>
      <c r="L27" s="96"/>
    </row>
    <row r="28" spans="1:12" x14ac:dyDescent="0.2">
      <c r="A28" s="136"/>
      <c r="B28" s="77"/>
      <c r="C28" s="77"/>
      <c r="D28" s="21"/>
      <c r="E28" s="124"/>
      <c r="F28" s="32"/>
      <c r="G28" s="32"/>
      <c r="H28" s="32"/>
      <c r="I28" s="32"/>
      <c r="J28" s="32"/>
      <c r="K28" s="80"/>
      <c r="L28" s="96"/>
    </row>
    <row r="29" spans="1:12" x14ac:dyDescent="0.2">
      <c r="A29" s="136"/>
      <c r="B29" s="77"/>
      <c r="C29" s="77"/>
      <c r="D29" s="21"/>
      <c r="E29" s="124"/>
      <c r="F29" s="32"/>
      <c r="G29" s="32"/>
      <c r="H29" s="32"/>
      <c r="I29" s="32"/>
      <c r="J29" s="32"/>
      <c r="K29" s="80"/>
      <c r="L29" s="96"/>
    </row>
    <row r="30" spans="1:12" x14ac:dyDescent="0.2">
      <c r="A30" s="136"/>
      <c r="B30" s="77"/>
      <c r="C30" s="77"/>
      <c r="D30" s="21"/>
      <c r="E30" s="124"/>
      <c r="F30" s="32"/>
      <c r="G30" s="32"/>
      <c r="H30" s="32"/>
      <c r="I30" s="32"/>
      <c r="J30" s="32"/>
      <c r="K30" s="80"/>
      <c r="L30" s="96"/>
    </row>
    <row r="31" spans="1:12" x14ac:dyDescent="0.2">
      <c r="A31" s="136"/>
      <c r="B31" s="77"/>
      <c r="C31" s="77"/>
      <c r="D31" s="21"/>
      <c r="E31" s="124"/>
      <c r="F31" s="32"/>
      <c r="G31" s="32"/>
      <c r="H31" s="32"/>
      <c r="I31" s="32"/>
      <c r="J31" s="32"/>
      <c r="K31" s="80"/>
      <c r="L31" s="96"/>
    </row>
    <row r="32" spans="1:12" x14ac:dyDescent="0.2">
      <c r="A32" s="136"/>
      <c r="B32" s="77"/>
      <c r="C32" s="77"/>
      <c r="D32" s="21"/>
      <c r="E32" s="124"/>
      <c r="F32" s="32"/>
      <c r="G32" s="32"/>
      <c r="H32" s="32"/>
      <c r="I32" s="32"/>
      <c r="J32" s="32"/>
      <c r="K32" s="80"/>
      <c r="L32" s="96"/>
    </row>
    <row r="33" spans="1:13" x14ac:dyDescent="0.2">
      <c r="A33" s="42"/>
      <c r="B33" s="77"/>
      <c r="C33" s="77"/>
      <c r="D33" s="21"/>
      <c r="E33" s="124"/>
      <c r="F33" s="32"/>
      <c r="G33" s="32"/>
      <c r="H33" s="32"/>
      <c r="I33" s="32"/>
      <c r="J33" s="32"/>
      <c r="K33" s="80"/>
      <c r="L33" s="96"/>
    </row>
    <row r="34" spans="1:13" x14ac:dyDescent="0.2">
      <c r="A34" s="42"/>
      <c r="B34" s="77"/>
      <c r="C34" s="77"/>
      <c r="D34" s="21"/>
      <c r="E34" s="124"/>
      <c r="F34" s="32"/>
      <c r="G34" s="32"/>
      <c r="H34" s="32"/>
      <c r="I34" s="32"/>
      <c r="J34" s="32"/>
      <c r="K34" s="80"/>
      <c r="L34" s="96"/>
    </row>
    <row r="35" spans="1:13" x14ac:dyDescent="0.2">
      <c r="A35" s="42"/>
      <c r="B35" s="77"/>
      <c r="C35" s="77"/>
      <c r="D35" s="21"/>
      <c r="E35" s="124"/>
      <c r="F35" s="32"/>
      <c r="G35" s="32"/>
      <c r="H35" s="32"/>
      <c r="I35" s="32"/>
      <c r="J35" s="32"/>
      <c r="K35" s="80"/>
      <c r="L35" s="96"/>
    </row>
    <row r="36" spans="1:13" x14ac:dyDescent="0.2">
      <c r="A36" s="42"/>
      <c r="B36" s="77"/>
      <c r="C36" s="77"/>
      <c r="D36" s="21"/>
      <c r="E36" s="124"/>
      <c r="F36" s="32"/>
      <c r="G36" s="32"/>
      <c r="H36" s="32"/>
      <c r="I36" s="32"/>
      <c r="J36" s="32"/>
      <c r="K36" s="80"/>
      <c r="L36" s="96"/>
    </row>
    <row r="37" spans="1:13" x14ac:dyDescent="0.2">
      <c r="A37" s="42"/>
      <c r="B37" s="77"/>
      <c r="C37" s="77"/>
      <c r="D37" s="21"/>
      <c r="E37" s="124"/>
      <c r="F37" s="32"/>
      <c r="G37" s="32"/>
      <c r="H37" s="32"/>
      <c r="I37" s="32"/>
      <c r="J37" s="32"/>
      <c r="K37"/>
      <c r="L37"/>
      <c r="M37"/>
    </row>
    <row r="38" spans="1:13" x14ac:dyDescent="0.2">
      <c r="A38" s="42"/>
      <c r="B38" s="77"/>
      <c r="C38" s="77"/>
      <c r="D38" s="21"/>
      <c r="E38" s="124"/>
      <c r="F38" s="32"/>
      <c r="G38" s="32"/>
      <c r="H38" s="32"/>
      <c r="I38" s="32"/>
      <c r="J38" s="32"/>
      <c r="K38"/>
      <c r="L38"/>
      <c r="M38"/>
    </row>
    <row r="39" spans="1:13" x14ac:dyDescent="0.2">
      <c r="A39" s="42"/>
      <c r="B39" s="77"/>
      <c r="C39" s="77"/>
      <c r="D39" s="21"/>
      <c r="E39" s="124"/>
      <c r="F39" s="32"/>
      <c r="G39" s="32"/>
      <c r="H39" s="32"/>
      <c r="I39" s="32"/>
      <c r="J39" s="32"/>
      <c r="K39"/>
      <c r="L39"/>
      <c r="M39"/>
    </row>
    <row r="40" spans="1:13" x14ac:dyDescent="0.2">
      <c r="A40" s="42"/>
      <c r="B40" s="77"/>
      <c r="C40" s="77"/>
      <c r="D40" s="21"/>
      <c r="E40" s="124"/>
      <c r="F40" s="32"/>
      <c r="G40" s="32"/>
      <c r="H40" s="32"/>
      <c r="I40" s="32"/>
      <c r="J40" s="32"/>
      <c r="K40"/>
      <c r="L40"/>
      <c r="M40"/>
    </row>
    <row r="41" spans="1:13" x14ac:dyDescent="0.2">
      <c r="A41" s="42"/>
      <c r="B41" s="77"/>
      <c r="C41" s="77"/>
      <c r="D41" s="21"/>
      <c r="E41" s="124"/>
      <c r="F41" s="32"/>
      <c r="G41" s="32"/>
      <c r="H41" s="32"/>
      <c r="I41" s="32"/>
      <c r="J41" s="32"/>
      <c r="K41"/>
      <c r="L41"/>
      <c r="M41"/>
    </row>
    <row r="42" spans="1:13" x14ac:dyDescent="0.2">
      <c r="A42" s="42"/>
      <c r="B42" s="77"/>
      <c r="C42" s="77"/>
      <c r="D42" s="21"/>
      <c r="E42" s="124"/>
      <c r="F42" s="32"/>
      <c r="G42" s="32"/>
      <c r="H42" s="32"/>
      <c r="I42" s="32"/>
      <c r="J42" s="32"/>
      <c r="K42" s="80"/>
      <c r="L42" s="96"/>
    </row>
    <row r="43" spans="1:13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3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3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3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3" x14ac:dyDescent="0.2">
      <c r="A47" s="16"/>
      <c r="B47" s="16"/>
      <c r="C47" s="16"/>
      <c r="D47" s="16"/>
      <c r="E47" s="16"/>
      <c r="F47" s="16"/>
      <c r="G47" s="16"/>
    </row>
    <row r="48" spans="1:13" x14ac:dyDescent="0.2">
      <c r="A48" s="16"/>
      <c r="B48" s="16"/>
      <c r="C48" s="16"/>
      <c r="D48" s="16"/>
      <c r="E48" s="16"/>
      <c r="F48" s="16"/>
      <c r="G48" s="16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94"/>
    <col min="3" max="3" width="11.140625" style="94" customWidth="1"/>
    <col min="4" max="4" width="16.28515625" style="94" customWidth="1"/>
    <col min="5" max="8" width="10.85546875" style="94" customWidth="1"/>
    <col min="9" max="9" width="11.140625" style="94" customWidth="1"/>
    <col min="10" max="10" width="11.85546875" style="94" customWidth="1"/>
    <col min="11" max="11" width="9.85546875" style="94" bestFit="1" customWidth="1"/>
    <col min="12" max="12" width="10.5703125" style="94" customWidth="1"/>
    <col min="13" max="14" width="10.5703125" style="94" bestFit="1" customWidth="1"/>
    <col min="15" max="15" width="8.85546875" style="94" customWidth="1"/>
    <col min="16" max="16" width="10.5703125" style="94" bestFit="1" customWidth="1"/>
    <col min="17" max="17" width="9.5703125" style="94" customWidth="1"/>
    <col min="18" max="18" width="8.85546875" style="94" customWidth="1"/>
    <col min="19" max="19" width="10.85546875" style="94" customWidth="1"/>
    <col min="20" max="20" width="11.140625" style="94" customWidth="1"/>
    <col min="21" max="21" width="9.28515625" style="94" customWidth="1"/>
    <col min="22" max="22" width="10.7109375" style="94" customWidth="1"/>
    <col min="23" max="23" width="10.5703125" style="94" customWidth="1"/>
    <col min="24" max="24" width="11" style="94" customWidth="1"/>
    <col min="25" max="25" width="9.140625"/>
    <col min="26" max="26" width="13" style="94" customWidth="1"/>
    <col min="27" max="28" width="8.85546875" style="94"/>
    <col min="29" max="29" width="12.140625" style="94" bestFit="1" customWidth="1"/>
    <col min="30" max="39" width="8.85546875" style="94"/>
    <col min="40" max="40" width="15.85546875" style="94" customWidth="1"/>
    <col min="41" max="43" width="8.85546875" style="94"/>
    <col min="44" max="48" width="8.85546875" style="16"/>
    <col min="49" max="16384" width="8.85546875" style="94"/>
  </cols>
  <sheetData>
    <row r="1" spans="1:48" x14ac:dyDescent="0.2">
      <c r="P1" s="152"/>
      <c r="Q1" s="152"/>
      <c r="Z1" s="92" t="s">
        <v>51</v>
      </c>
      <c r="AA1" s="23"/>
      <c r="AB1" s="23"/>
      <c r="AC1" s="37"/>
      <c r="AD1" s="37"/>
    </row>
    <row r="2" spans="1:48" x14ac:dyDescent="0.2">
      <c r="Z2" s="59"/>
      <c r="AA2" s="81"/>
      <c r="AB2" s="133" t="s">
        <v>67</v>
      </c>
      <c r="AC2" s="133" t="s">
        <v>52</v>
      </c>
      <c r="AD2" s="144" t="s">
        <v>0</v>
      </c>
      <c r="AE2" s="30" t="s">
        <v>29</v>
      </c>
    </row>
    <row r="3" spans="1:48" x14ac:dyDescent="0.2">
      <c r="P3" s="157"/>
      <c r="Q3" s="157"/>
      <c r="Z3" s="117" t="s">
        <v>83</v>
      </c>
      <c r="AA3" s="13"/>
      <c r="AB3" s="83">
        <v>130</v>
      </c>
      <c r="AC3" s="137"/>
      <c r="AD3" s="50"/>
      <c r="AE3" s="15"/>
    </row>
    <row r="4" spans="1:48" x14ac:dyDescent="0.2">
      <c r="Z4" s="117" t="s">
        <v>23</v>
      </c>
      <c r="AA4" s="13"/>
      <c r="AB4" s="83">
        <v>485</v>
      </c>
      <c r="AC4" s="137"/>
      <c r="AD4" s="50"/>
      <c r="AE4" s="15"/>
      <c r="AN4" s="169" t="s">
        <v>31</v>
      </c>
      <c r="AO4" s="170"/>
      <c r="AP4" s="171"/>
      <c r="AR4" s="168"/>
      <c r="AS4" s="168"/>
      <c r="AT4" s="168"/>
    </row>
    <row r="5" spans="1:48" ht="15.75" x14ac:dyDescent="0.25">
      <c r="A5" s="161" t="s">
        <v>12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23"/>
      <c r="R5" s="93"/>
      <c r="S5" s="93"/>
      <c r="T5" s="93"/>
      <c r="U5" s="93"/>
      <c r="V5" s="93"/>
      <c r="W5" s="93"/>
      <c r="X5" s="93"/>
      <c r="Z5" s="117" t="s">
        <v>32</v>
      </c>
      <c r="AA5" s="13"/>
      <c r="AB5" s="137"/>
      <c r="AC5" s="145">
        <v>0</v>
      </c>
      <c r="AD5" s="145">
        <v>0</v>
      </c>
      <c r="AE5" s="27">
        <v>30</v>
      </c>
      <c r="AN5" s="38" t="s">
        <v>45</v>
      </c>
      <c r="AO5" s="38" t="s">
        <v>34</v>
      </c>
      <c r="AP5" s="38" t="s">
        <v>56</v>
      </c>
      <c r="AR5" s="102"/>
      <c r="AS5" s="102"/>
      <c r="AT5" s="102"/>
    </row>
    <row r="6" spans="1:48" x14ac:dyDescent="0.2">
      <c r="A6" s="80"/>
      <c r="B6" s="93"/>
      <c r="C6" s="93"/>
      <c r="D6" s="80"/>
      <c r="E6" s="80"/>
      <c r="F6" s="80"/>
      <c r="G6" s="80"/>
      <c r="H6" s="80"/>
      <c r="I6" s="80"/>
      <c r="J6" s="80"/>
      <c r="K6" s="93"/>
      <c r="L6" s="93"/>
      <c r="M6" s="93"/>
      <c r="N6" s="80"/>
      <c r="O6" s="93"/>
      <c r="P6" s="93"/>
      <c r="Q6" s="93"/>
      <c r="R6" s="93"/>
      <c r="S6" s="93"/>
      <c r="T6" s="93"/>
      <c r="U6" s="93"/>
      <c r="V6" s="93"/>
      <c r="W6" s="93"/>
      <c r="X6" s="93"/>
      <c r="Z6" s="117" t="s">
        <v>30</v>
      </c>
      <c r="AA6" s="13"/>
      <c r="AB6" s="137"/>
      <c r="AC6" s="135">
        <v>70</v>
      </c>
      <c r="AD6" s="83">
        <v>24</v>
      </c>
      <c r="AE6" s="134">
        <v>35</v>
      </c>
      <c r="AN6" s="69" t="s">
        <v>47</v>
      </c>
      <c r="AO6" s="69" t="s">
        <v>26</v>
      </c>
      <c r="AP6" s="69" t="s">
        <v>26</v>
      </c>
      <c r="AR6" s="102"/>
      <c r="AS6" s="102"/>
      <c r="AT6" s="102"/>
    </row>
    <row r="7" spans="1:48" ht="12.4" customHeight="1" x14ac:dyDescent="0.2">
      <c r="A7" s="153" t="s">
        <v>93</v>
      </c>
      <c r="B7" s="80"/>
      <c r="C7" s="80"/>
      <c r="D7" s="93"/>
      <c r="E7" s="93"/>
      <c r="F7" s="93"/>
      <c r="G7" s="93"/>
      <c r="H7" s="93"/>
      <c r="I7" s="93"/>
      <c r="J7" s="93"/>
      <c r="K7" s="80"/>
      <c r="L7" s="94" t="s">
        <v>41</v>
      </c>
      <c r="P7" s="104" t="s">
        <v>7</v>
      </c>
      <c r="Q7" s="104"/>
      <c r="R7" s="93"/>
      <c r="S7" s="93"/>
      <c r="T7" s="93"/>
      <c r="U7" s="93"/>
      <c r="V7" s="93"/>
      <c r="W7" s="93"/>
      <c r="X7" s="93"/>
      <c r="Z7" s="7" t="s">
        <v>25</v>
      </c>
      <c r="AA7" s="1"/>
      <c r="AB7" s="125"/>
      <c r="AC7" s="135">
        <v>0</v>
      </c>
      <c r="AD7" s="108"/>
      <c r="AE7" s="134">
        <v>30</v>
      </c>
      <c r="AN7" s="86" t="s">
        <v>82</v>
      </c>
      <c r="AO7" s="131">
        <v>1</v>
      </c>
      <c r="AP7" s="131">
        <f t="shared" ref="AP7:AP27" si="0">AO7-AO8</f>
        <v>6.7746087663467236E-5</v>
      </c>
      <c r="AR7" s="6" t="s">
        <v>82</v>
      </c>
      <c r="AS7" s="46"/>
      <c r="AT7" s="46"/>
      <c r="AU7" s="74"/>
      <c r="AV7" s="74"/>
    </row>
    <row r="8" spans="1:48" ht="12.4" customHeight="1" x14ac:dyDescent="0.2">
      <c r="A8" s="153" t="s">
        <v>94</v>
      </c>
      <c r="B8" s="80"/>
      <c r="C8" s="80"/>
      <c r="D8" s="80"/>
      <c r="E8" s="80"/>
      <c r="F8" s="80"/>
      <c r="G8" s="80"/>
      <c r="H8" s="80"/>
      <c r="I8" s="80"/>
      <c r="J8" s="80"/>
      <c r="K8" s="80"/>
      <c r="L8" s="94" t="s">
        <v>92</v>
      </c>
      <c r="P8" s="20">
        <v>6065.5</v>
      </c>
      <c r="Q8" s="98"/>
      <c r="R8" s="93"/>
      <c r="S8" s="93"/>
      <c r="T8" s="93"/>
      <c r="U8" s="93"/>
      <c r="V8" s="93"/>
      <c r="W8" s="93"/>
      <c r="X8" s="93"/>
      <c r="Z8" s="64" t="s">
        <v>81</v>
      </c>
      <c r="AA8" s="106"/>
      <c r="AB8" s="58"/>
      <c r="AC8" s="67">
        <v>50</v>
      </c>
      <c r="AD8" s="49"/>
      <c r="AE8" s="79">
        <v>25</v>
      </c>
      <c r="AN8" s="141">
        <f>E135</f>
        <v>1.6734400933706519E-3</v>
      </c>
      <c r="AO8" s="131">
        <f>B135</f>
        <v>0.99993225391233653</v>
      </c>
      <c r="AP8" s="131">
        <f t="shared" si="0"/>
        <v>1.0161913149515645E-3</v>
      </c>
      <c r="AR8" s="57">
        <v>1.8387307309880479E-3</v>
      </c>
      <c r="AS8" s="46"/>
      <c r="AT8" s="46"/>
      <c r="AU8" s="73"/>
      <c r="AV8" s="122"/>
    </row>
    <row r="9" spans="1:48" ht="12.4" customHeight="1" x14ac:dyDescent="0.2">
      <c r="A9" s="29" t="s">
        <v>95</v>
      </c>
      <c r="B9" s="80"/>
      <c r="C9" s="80"/>
      <c r="D9" s="80"/>
      <c r="E9" s="80"/>
      <c r="F9" s="80"/>
      <c r="G9" s="80"/>
      <c r="H9" s="80"/>
      <c r="I9" s="80"/>
      <c r="J9" s="80"/>
      <c r="K9" s="80"/>
      <c r="L9" s="25" t="s">
        <v>75</v>
      </c>
      <c r="N9" s="80"/>
      <c r="O9" s="80"/>
      <c r="P9" s="160">
        <f>MAX(V18:V136)</f>
        <v>0.43690512200173515</v>
      </c>
      <c r="Q9" s="33"/>
      <c r="R9" s="93"/>
      <c r="S9" s="93"/>
      <c r="T9" s="93"/>
      <c r="U9" s="93"/>
      <c r="V9" s="93"/>
      <c r="W9" s="93"/>
      <c r="X9" s="93"/>
      <c r="Z9" s="26" t="s">
        <v>11</v>
      </c>
      <c r="AA9" s="1"/>
      <c r="AB9" s="1"/>
      <c r="AC9" s="66">
        <f>ABS($AC$6*COS($AC$5*PI()/180))</f>
        <v>70</v>
      </c>
      <c r="AD9" s="66">
        <f>ABS($AD$6*COS($AD$5*PI()/180))</f>
        <v>24</v>
      </c>
      <c r="AE9" s="123">
        <f>ABS($AE$6*COS($AE$5*PI()/180))</f>
        <v>30.310889132455355</v>
      </c>
      <c r="AN9" s="141">
        <f>E133</f>
        <v>2.0024722130741602E-3</v>
      </c>
      <c r="AO9" s="131">
        <f>B133</f>
        <v>0.99891606259738497</v>
      </c>
      <c r="AP9" s="131">
        <f t="shared" si="0"/>
        <v>1.4158932321658324E-2</v>
      </c>
      <c r="AR9" s="57">
        <v>2.3796891258599209E-3</v>
      </c>
      <c r="AS9" s="46"/>
      <c r="AT9" s="46"/>
      <c r="AU9" s="73"/>
      <c r="AV9" s="122"/>
    </row>
    <row r="10" spans="1:48" ht="12.4" customHeight="1" x14ac:dyDescent="0.2">
      <c r="A10" s="103" t="s">
        <v>96</v>
      </c>
      <c r="B10" s="80"/>
      <c r="C10" s="80"/>
      <c r="D10" s="93"/>
      <c r="E10" s="93"/>
      <c r="F10" s="93"/>
      <c r="G10" s="93"/>
      <c r="H10" s="93"/>
      <c r="I10" s="93"/>
      <c r="J10" s="93"/>
      <c r="K10" s="80"/>
      <c r="L10" s="25" t="s">
        <v>53</v>
      </c>
      <c r="N10" s="80"/>
      <c r="O10" s="80"/>
      <c r="P10" s="19">
        <f>'Raw Data'!M10</f>
        <v>0.13696390216399426</v>
      </c>
      <c r="Q10" s="19"/>
      <c r="R10" s="93"/>
      <c r="S10" s="93"/>
      <c r="T10" s="93"/>
      <c r="U10" s="93"/>
      <c r="V10" s="93"/>
      <c r="W10" s="93"/>
      <c r="X10" s="93"/>
      <c r="Z10" s="85" t="s">
        <v>61</v>
      </c>
      <c r="AA10" s="106"/>
      <c r="AB10" s="106"/>
      <c r="AC10" s="9">
        <f>ABS($AC$8*COS($AC$7*PI()/180))</f>
        <v>50</v>
      </c>
      <c r="AD10" s="58"/>
      <c r="AE10" s="68">
        <f>ABS($AE$8*COS($AE$7*PI()/180))</f>
        <v>21.650635094610969</v>
      </c>
      <c r="AN10" s="141">
        <f>E125</f>
        <v>4.1116365977618479E-3</v>
      </c>
      <c r="AO10" s="131">
        <f>$B125</f>
        <v>0.98475713027572664</v>
      </c>
      <c r="AP10" s="131">
        <f t="shared" si="0"/>
        <v>1.9917349773050708E-2</v>
      </c>
      <c r="AR10" s="57">
        <v>4.918869133300207E-3</v>
      </c>
      <c r="AS10" s="46"/>
      <c r="AT10" s="46"/>
      <c r="AU10" s="73"/>
      <c r="AV10" s="122"/>
    </row>
    <row r="11" spans="1:48" ht="12.4" customHeight="1" x14ac:dyDescent="0.2">
      <c r="A11" s="103"/>
      <c r="B11" s="80"/>
      <c r="C11" s="80"/>
      <c r="D11" s="93"/>
      <c r="E11" s="93"/>
      <c r="F11" s="93"/>
      <c r="G11" s="93"/>
      <c r="H11" s="93"/>
      <c r="I11" s="93"/>
      <c r="J11" s="93"/>
      <c r="K11" s="80"/>
      <c r="L11" s="94" t="s">
        <v>24</v>
      </c>
      <c r="P11" s="18">
        <f>'Raw Data'!M11</f>
        <v>2.6811616570848344</v>
      </c>
      <c r="Q11" s="18"/>
      <c r="R11" s="93"/>
      <c r="V11" s="93"/>
      <c r="W11" s="93"/>
      <c r="X11" s="93"/>
      <c r="Z11" s="80"/>
      <c r="AA11" s="118" t="s">
        <v>48</v>
      </c>
      <c r="AB11" s="111"/>
      <c r="AC11" s="111"/>
      <c r="AD11" s="39"/>
      <c r="AN11" s="141">
        <f>E120</f>
        <v>6.4129391459009704E-3</v>
      </c>
      <c r="AO11" s="131">
        <f>$B120</f>
        <v>0.96483978050267594</v>
      </c>
      <c r="AP11" s="131">
        <f t="shared" si="0"/>
        <v>1.6597791477542145E-2</v>
      </c>
      <c r="AR11" s="57">
        <v>7.6659819593601552E-3</v>
      </c>
      <c r="AS11" s="46"/>
      <c r="AT11" s="46"/>
      <c r="AU11" s="73"/>
      <c r="AV11" s="122"/>
    </row>
    <row r="12" spans="1:48" ht="12.4" customHeight="1" x14ac:dyDescent="0.2">
      <c r="B12" s="80"/>
      <c r="C12" s="80"/>
      <c r="D12" s="88"/>
      <c r="E12" s="80"/>
      <c r="F12" s="80"/>
      <c r="G12" s="80"/>
      <c r="H12" s="80"/>
      <c r="I12" s="80"/>
      <c r="J12" s="80"/>
      <c r="K12" s="80"/>
      <c r="L12" s="80"/>
      <c r="M12" s="25"/>
      <c r="N12" s="80"/>
      <c r="O12" s="80"/>
      <c r="P12" s="34"/>
      <c r="Q12" s="34"/>
      <c r="R12" s="93"/>
      <c r="S12" s="93"/>
      <c r="T12" s="93"/>
      <c r="U12" s="93"/>
      <c r="V12" s="93"/>
      <c r="W12" s="93"/>
      <c r="X12" s="93"/>
      <c r="Z12" s="80"/>
      <c r="AA12" s="12" t="s">
        <v>72</v>
      </c>
      <c r="AB12" s="81"/>
      <c r="AC12" s="8">
        <v>0.433</v>
      </c>
      <c r="AD12" s="93"/>
      <c r="AN12" s="131">
        <f>E117</f>
        <v>8.4151824271988182E-3</v>
      </c>
      <c r="AO12" s="131">
        <f>$B117</f>
        <v>0.94824198902513379</v>
      </c>
      <c r="AP12" s="131">
        <f t="shared" si="0"/>
        <v>8.0617844319490595E-2</v>
      </c>
      <c r="AR12" s="46">
        <v>1.0017670706649362E-2</v>
      </c>
      <c r="AS12" s="46"/>
      <c r="AT12" s="46"/>
      <c r="AU12" s="73"/>
      <c r="AV12" s="122"/>
    </row>
    <row r="13" spans="1:48" ht="12.4" customHeight="1" x14ac:dyDescent="0.2">
      <c r="Z13" s="80"/>
      <c r="AA13" s="7" t="s">
        <v>15</v>
      </c>
      <c r="AB13" s="1"/>
      <c r="AC13" s="60">
        <v>0.34599999999999997</v>
      </c>
      <c r="AD13" s="80"/>
      <c r="AN13" s="131">
        <f>E107</f>
        <v>2.0658079049272669E-2</v>
      </c>
      <c r="AO13" s="131">
        <f>$B107</f>
        <v>0.8676241447056432</v>
      </c>
      <c r="AP13" s="131">
        <f t="shared" si="0"/>
        <v>8.3734164352008644E-2</v>
      </c>
      <c r="AR13" s="46">
        <v>2.4302503920103202E-2</v>
      </c>
      <c r="AS13" s="46"/>
      <c r="AT13" s="46"/>
      <c r="AU13" s="73"/>
      <c r="AV13" s="122"/>
    </row>
    <row r="14" spans="1:48" ht="12.4" customHeight="1" x14ac:dyDescent="0.2">
      <c r="A14" s="40" t="s">
        <v>85</v>
      </c>
      <c r="B14" s="40" t="s">
        <v>63</v>
      </c>
      <c r="C14" s="40" t="s">
        <v>46</v>
      </c>
      <c r="D14" s="47" t="s">
        <v>91</v>
      </c>
      <c r="E14" s="40" t="s">
        <v>89</v>
      </c>
      <c r="F14" s="40" t="s">
        <v>89</v>
      </c>
      <c r="G14" s="40" t="s">
        <v>14</v>
      </c>
      <c r="H14" s="40" t="s">
        <v>17</v>
      </c>
      <c r="I14" s="40" t="s">
        <v>68</v>
      </c>
      <c r="J14" s="40" t="s">
        <v>80</v>
      </c>
      <c r="K14" s="40"/>
      <c r="L14" s="156" t="s">
        <v>86</v>
      </c>
      <c r="M14" s="70"/>
      <c r="N14" s="87"/>
      <c r="O14" s="156" t="s">
        <v>18</v>
      </c>
      <c r="P14" s="87"/>
      <c r="Q14" s="87" t="s">
        <v>8</v>
      </c>
      <c r="R14" s="40" t="s">
        <v>63</v>
      </c>
      <c r="S14" s="40" t="s">
        <v>38</v>
      </c>
      <c r="T14" s="40" t="s">
        <v>59</v>
      </c>
      <c r="U14" s="40"/>
      <c r="V14" s="40" t="s">
        <v>28</v>
      </c>
      <c r="W14" s="40" t="s">
        <v>87</v>
      </c>
      <c r="X14" s="40" t="s">
        <v>87</v>
      </c>
      <c r="Z14" s="80"/>
      <c r="AA14" s="64" t="s">
        <v>13</v>
      </c>
      <c r="AB14" s="106"/>
      <c r="AC14" s="10">
        <v>0.1</v>
      </c>
      <c r="AD14" s="80"/>
      <c r="AN14" s="131">
        <f>E99</f>
        <v>4.2531275341153155E-2</v>
      </c>
      <c r="AO14" s="131">
        <f>$B99</f>
        <v>0.78388998035363455</v>
      </c>
      <c r="AP14" s="131">
        <f t="shared" si="0"/>
        <v>4.8031976153377065E-2</v>
      </c>
      <c r="AR14" s="46">
        <v>4.9484801750667114E-2</v>
      </c>
      <c r="AS14" s="46"/>
      <c r="AT14" s="46"/>
      <c r="AU14" s="73"/>
      <c r="AV14" s="122"/>
    </row>
    <row r="15" spans="1:48" ht="12.4" customHeight="1" x14ac:dyDescent="0.2">
      <c r="A15" s="97" t="s">
        <v>78</v>
      </c>
      <c r="B15" s="97" t="s">
        <v>5</v>
      </c>
      <c r="C15" s="97" t="s">
        <v>5</v>
      </c>
      <c r="D15" s="105" t="s">
        <v>70</v>
      </c>
      <c r="E15" s="97" t="s">
        <v>79</v>
      </c>
      <c r="F15" s="97" t="s">
        <v>54</v>
      </c>
      <c r="G15" s="97" t="s">
        <v>33</v>
      </c>
      <c r="H15" s="97" t="s">
        <v>33</v>
      </c>
      <c r="I15" s="97" t="s">
        <v>76</v>
      </c>
      <c r="J15" s="97" t="s">
        <v>76</v>
      </c>
      <c r="K15" s="97" t="s">
        <v>88</v>
      </c>
      <c r="L15" s="40" t="s">
        <v>74</v>
      </c>
      <c r="M15" s="40" t="s">
        <v>4</v>
      </c>
      <c r="N15" s="40" t="s">
        <v>42</v>
      </c>
      <c r="O15" s="100" t="s">
        <v>1</v>
      </c>
      <c r="P15" s="142"/>
      <c r="Q15" s="142" t="s">
        <v>9</v>
      </c>
      <c r="R15" s="97" t="s">
        <v>34</v>
      </c>
      <c r="S15" s="97" t="s">
        <v>44</v>
      </c>
      <c r="T15" s="97" t="s">
        <v>87</v>
      </c>
      <c r="U15" s="97" t="s">
        <v>28</v>
      </c>
      <c r="V15" s="97" t="s">
        <v>87</v>
      </c>
      <c r="W15" s="97" t="s">
        <v>43</v>
      </c>
      <c r="X15" s="97" t="s">
        <v>43</v>
      </c>
      <c r="Z15" s="93"/>
      <c r="AN15" s="131">
        <f>E95</f>
        <v>6.0781699274109417E-2</v>
      </c>
      <c r="AO15" s="131">
        <f>$B95</f>
        <v>0.73585800420025749</v>
      </c>
      <c r="AP15" s="131">
        <f t="shared" si="0"/>
        <v>5.5822776234672467E-2</v>
      </c>
      <c r="AR15" s="46">
        <v>7.1632047862346573E-2</v>
      </c>
      <c r="AS15" s="46"/>
      <c r="AT15" s="46"/>
      <c r="AU15" s="73"/>
      <c r="AV15" s="122"/>
    </row>
    <row r="16" spans="1:48" ht="12.4" customHeight="1" x14ac:dyDescent="0.2">
      <c r="A16" s="138" t="s">
        <v>49</v>
      </c>
      <c r="B16" s="138" t="s">
        <v>26</v>
      </c>
      <c r="C16" s="138" t="s">
        <v>26</v>
      </c>
      <c r="D16" s="146" t="s">
        <v>26</v>
      </c>
      <c r="E16" s="138" t="s">
        <v>55</v>
      </c>
      <c r="F16" s="138" t="s">
        <v>64</v>
      </c>
      <c r="G16" s="138" t="s">
        <v>60</v>
      </c>
      <c r="H16" s="138" t="s">
        <v>60</v>
      </c>
      <c r="I16" s="138" t="s">
        <v>55</v>
      </c>
      <c r="J16" s="138" t="s">
        <v>55</v>
      </c>
      <c r="K16" s="138" t="s">
        <v>69</v>
      </c>
      <c r="L16" s="138" t="s">
        <v>49</v>
      </c>
      <c r="M16" s="138" t="s">
        <v>49</v>
      </c>
      <c r="N16" s="138" t="s">
        <v>49</v>
      </c>
      <c r="O16" s="150" t="s">
        <v>66</v>
      </c>
      <c r="P16" s="150" t="s">
        <v>35</v>
      </c>
      <c r="Q16" s="138" t="s">
        <v>71</v>
      </c>
      <c r="R16" s="138" t="s">
        <v>22</v>
      </c>
      <c r="S16" s="138" t="s">
        <v>21</v>
      </c>
      <c r="T16" s="138"/>
      <c r="U16" s="138"/>
      <c r="V16" s="44"/>
      <c r="W16" s="146" t="s">
        <v>6</v>
      </c>
      <c r="X16" s="146" t="s">
        <v>90</v>
      </c>
      <c r="Z16" s="25" t="s">
        <v>73</v>
      </c>
      <c r="AA16" s="93"/>
      <c r="AB16" s="93"/>
      <c r="AC16" s="55">
        <f>ABS(Table!$AB$4*COS(Table!$AB$3*PI()/180))</f>
        <v>311.75199069797156</v>
      </c>
      <c r="AN16" s="131">
        <f>E91</f>
        <v>8.7431560302392922E-2</v>
      </c>
      <c r="AO16" s="131">
        <f>$B91</f>
        <v>0.68003522796558502</v>
      </c>
      <c r="AP16" s="131">
        <f t="shared" si="0"/>
        <v>0.17553011313596645</v>
      </c>
      <c r="AR16" s="46">
        <v>9.9921582517046942E-2</v>
      </c>
      <c r="AS16" s="46"/>
      <c r="AT16" s="46"/>
      <c r="AU16" s="73"/>
      <c r="AV16" s="122"/>
    </row>
    <row r="17" spans="1:48" ht="12.4" customHeight="1" x14ac:dyDescent="0.2">
      <c r="A17" s="126"/>
      <c r="B17" s="154"/>
      <c r="C17" s="93"/>
      <c r="D17" s="101"/>
      <c r="E17" s="93"/>
      <c r="F17" s="93"/>
      <c r="G17" s="93"/>
      <c r="H17" s="93"/>
      <c r="I17" s="93"/>
      <c r="J17" s="93"/>
      <c r="K17" s="93"/>
      <c r="L17" s="93"/>
      <c r="M17" s="93"/>
      <c r="N17" s="93"/>
      <c r="O17" s="93"/>
      <c r="P17" s="93"/>
      <c r="Q17" s="93"/>
      <c r="R17" s="80"/>
      <c r="S17" s="80"/>
      <c r="T17" s="80"/>
      <c r="U17" s="80"/>
      <c r="V17" s="80"/>
      <c r="W17" s="80"/>
      <c r="X17" s="80"/>
      <c r="AC17" s="28">
        <f ca="1">FORECAST(200,OFFSET(L$17,MATCH(200,L$18:L136, 1),-9,2,1),OFFSET(L$17,MATCH(200,L$18:L136, 1),0,2,1))</f>
        <v>0.34773422483556882</v>
      </c>
      <c r="AN17" s="131">
        <f>E81</f>
        <v>0.21407528760047756</v>
      </c>
      <c r="AO17" s="131">
        <f>$B81</f>
        <v>0.50450511482961857</v>
      </c>
      <c r="AP17" s="131">
        <f t="shared" si="0"/>
        <v>0.36637084208386961</v>
      </c>
      <c r="AR17" s="46">
        <v>0.25452110435346964</v>
      </c>
      <c r="AS17" s="46"/>
      <c r="AT17" s="46"/>
      <c r="AU17" s="73"/>
      <c r="AV17" s="122"/>
    </row>
    <row r="18" spans="1:48" ht="12.4" customHeight="1" x14ac:dyDescent="0.2">
      <c r="A18" s="126">
        <v>1.523506760597229</v>
      </c>
      <c r="B18" s="154">
        <v>0</v>
      </c>
      <c r="C18" s="154">
        <f t="shared" ref="C18:C136" si="1">1-B18</f>
        <v>1</v>
      </c>
      <c r="D18" s="121">
        <f t="shared" ref="D18:D136" si="2">B18-B17</f>
        <v>0</v>
      </c>
      <c r="E18" s="4">
        <f>(2*Table!$AC$16*0.147)/A18</f>
        <v>60.160602916703816</v>
      </c>
      <c r="F18" s="4">
        <f t="shared" ref="F18:F136" si="3">E18*2</f>
        <v>120.32120583340763</v>
      </c>
      <c r="G18" s="126">
        <f>IF((('Raw Data'!C18)/('Raw Data'!C$136)*100)&lt;0,0,('Raw Data'!C18)/('Raw Data'!C$136)*100)</f>
        <v>0</v>
      </c>
      <c r="H18" s="126">
        <f t="shared" ref="H18:H136" si="4">G18-G17</f>
        <v>0</v>
      </c>
      <c r="I18" s="112">
        <f t="shared" ref="I18:I136" si="5">IF(E17&gt;0,LOG(E17)-LOG(E18), LOG(E18))</f>
        <v>1.7793121800118679</v>
      </c>
      <c r="J18" s="4">
        <f>'Raw Data'!F18/I18</f>
        <v>0</v>
      </c>
      <c r="K18" s="84">
        <f t="shared" ref="K18:K136" si="6">(0.2166095*A18*(SQRT(P$9/P$10)))/(485*-COS(RADIANS(130)))</f>
        <v>1.8906152556827512E-3</v>
      </c>
      <c r="L18" s="126">
        <f>A18*Table!$AC$9/$AC$16</f>
        <v>0.3420843376269736</v>
      </c>
      <c r="M18" s="126">
        <f>A18*Table!$AD$9/$AC$16</f>
        <v>0.11728605861496237</v>
      </c>
      <c r="N18" s="126">
        <f>ABS(A18*Table!$AE$9/$AC$16)</f>
        <v>0.14812686331086602</v>
      </c>
      <c r="O18" s="126">
        <f>($L18*(Table!$AC$10/Table!$AC$9)/(Table!$AC$12-Table!$AC$14))</f>
        <v>0.73377163798149647</v>
      </c>
      <c r="P18" s="126">
        <f>ROUND(($N18*(Table!$AE$10/Table!$AE$9)/(Table!$AC$12-Table!$AC$13)),2)</f>
        <v>1.22</v>
      </c>
      <c r="Q18" s="126">
        <f>'Raw Data'!C18</f>
        <v>0</v>
      </c>
      <c r="R18" s="126">
        <f>'Raw Data'!C18/'Raw Data'!I$30*100</f>
        <v>0</v>
      </c>
      <c r="S18" s="82">
        <f t="shared" ref="S18:S136" si="7">D18/MAX($D$18:$D$136)</f>
        <v>0</v>
      </c>
      <c r="T18" s="82">
        <f t="shared" ref="T18:T136" si="8">1-(X18/$X$136)</f>
        <v>1</v>
      </c>
      <c r="U18" s="116">
        <f t="shared" ref="U18:U136" si="9">R18/A18</f>
        <v>0</v>
      </c>
      <c r="V18" s="116">
        <f t="shared" ref="V18:V136" si="10">(U18^1.691)*399</f>
        <v>0</v>
      </c>
      <c r="W18" s="116">
        <f t="shared" ref="W18:W136" si="11">((E18*E18)/8)*S18</f>
        <v>0</v>
      </c>
      <c r="X18" s="14">
        <f t="shared" ref="X18:X136" si="12">W18+X17</f>
        <v>0</v>
      </c>
      <c r="Z18" s="35"/>
      <c r="AA18" s="93"/>
      <c r="AB18" s="93"/>
      <c r="AC18" s="129"/>
      <c r="AN18" s="131">
        <f>E73</f>
        <v>0.44318985525722648</v>
      </c>
      <c r="AO18" s="131">
        <f>$B73</f>
        <v>0.13813427274574894</v>
      </c>
      <c r="AP18" s="131">
        <f t="shared" si="0"/>
        <v>0.12729489871959895</v>
      </c>
      <c r="AR18" s="46">
        <v>0.47874420207019219</v>
      </c>
      <c r="AS18" s="46"/>
      <c r="AT18" s="46"/>
      <c r="AU18" s="73"/>
      <c r="AV18" s="122"/>
    </row>
    <row r="19" spans="1:48" ht="12.4" customHeight="1" x14ac:dyDescent="0.2">
      <c r="A19" s="126">
        <v>1.6008508205413818</v>
      </c>
      <c r="B19" s="154">
        <v>0</v>
      </c>
      <c r="C19" s="154">
        <f t="shared" si="1"/>
        <v>1</v>
      </c>
      <c r="D19" s="121">
        <f t="shared" si="2"/>
        <v>0</v>
      </c>
      <c r="E19" s="4">
        <f>(2*Table!$AC$16*0.147)/A19</f>
        <v>57.253982750377311</v>
      </c>
      <c r="F19" s="4">
        <f t="shared" si="3"/>
        <v>114.50796550075462</v>
      </c>
      <c r="G19" s="126">
        <f>IF((('Raw Data'!C19)/('Raw Data'!C$136)*100)&lt;0,0,('Raw Data'!C19)/('Raw Data'!C$136)*100)</f>
        <v>0</v>
      </c>
      <c r="H19" s="126">
        <f t="shared" si="4"/>
        <v>0</v>
      </c>
      <c r="I19" s="112">
        <f t="shared" si="5"/>
        <v>2.1506477185980533E-2</v>
      </c>
      <c r="J19" s="4">
        <f>'Raw Data'!F19/I19</f>
        <v>0</v>
      </c>
      <c r="K19" s="84">
        <f t="shared" si="6"/>
        <v>1.9865963589169333E-3</v>
      </c>
      <c r="L19" s="126">
        <f>A19*Table!$AC$9/$AC$16</f>
        <v>0.35945097635787399</v>
      </c>
      <c r="M19" s="126">
        <f>A19*Table!$AD$9/$AC$16</f>
        <v>0.12324033475127108</v>
      </c>
      <c r="N19" s="126">
        <f>ABS(A19*Table!$AE$9/$AC$16)</f>
        <v>0.15564683847051927</v>
      </c>
      <c r="O19" s="126">
        <f>($L19*(Table!$AC$10/Table!$AC$9)/(Table!$AC$12-Table!$AC$14))</f>
        <v>0.77102311531075518</v>
      </c>
      <c r="P19" s="126">
        <f>ROUND(($N19*(Table!$AE$10/Table!$AE$9)/(Table!$AC$12-Table!$AC$13)),2)</f>
        <v>1.28</v>
      </c>
      <c r="Q19" s="126">
        <f>'Raw Data'!C19</f>
        <v>0</v>
      </c>
      <c r="R19" s="126">
        <f>'Raw Data'!C19/'Raw Data'!I$30*100</f>
        <v>0</v>
      </c>
      <c r="S19" s="82">
        <f t="shared" si="7"/>
        <v>0</v>
      </c>
      <c r="T19" s="82">
        <f t="shared" si="8"/>
        <v>1</v>
      </c>
      <c r="U19" s="116">
        <f t="shared" si="9"/>
        <v>0</v>
      </c>
      <c r="V19" s="116">
        <f t="shared" si="10"/>
        <v>0</v>
      </c>
      <c r="W19" s="116">
        <f t="shared" si="11"/>
        <v>0</v>
      </c>
      <c r="X19" s="14">
        <f t="shared" si="12"/>
        <v>0</v>
      </c>
      <c r="AN19" s="131">
        <f>E68</f>
        <v>0.68977785682817261</v>
      </c>
      <c r="AO19" s="131">
        <f>$B68</f>
        <v>1.0839374026149991E-2</v>
      </c>
      <c r="AP19" s="131">
        <f t="shared" si="0"/>
        <v>9.416706185217805E-3</v>
      </c>
      <c r="AR19" s="46">
        <v>0.74938444802644799</v>
      </c>
      <c r="AS19" s="46"/>
      <c r="AT19" s="46"/>
      <c r="AU19" s="73"/>
      <c r="AV19" s="122"/>
    </row>
    <row r="20" spans="1:48" ht="12.4" customHeight="1" x14ac:dyDescent="0.2">
      <c r="A20" s="126">
        <v>1.8200881481170654</v>
      </c>
      <c r="B20" s="154">
        <v>0</v>
      </c>
      <c r="C20" s="154">
        <f t="shared" si="1"/>
        <v>1</v>
      </c>
      <c r="D20" s="121">
        <f t="shared" si="2"/>
        <v>0</v>
      </c>
      <c r="E20" s="4">
        <f>(2*Table!$AC$16*0.147)/A20</f>
        <v>50.357497992623884</v>
      </c>
      <c r="F20" s="4">
        <f t="shared" si="3"/>
        <v>100.71499598524777</v>
      </c>
      <c r="G20" s="126">
        <f>IF((('Raw Data'!C20)/('Raw Data'!C$136)*100)&lt;0,0,('Raw Data'!C20)/('Raw Data'!C$136)*100)</f>
        <v>0</v>
      </c>
      <c r="H20" s="126">
        <f t="shared" si="4"/>
        <v>0</v>
      </c>
      <c r="I20" s="112">
        <f t="shared" si="5"/>
        <v>5.5741558733006791E-2</v>
      </c>
      <c r="J20" s="4">
        <f>'Raw Data'!F20/I20</f>
        <v>0</v>
      </c>
      <c r="K20" s="84">
        <f t="shared" si="6"/>
        <v>2.2586617325994363E-3</v>
      </c>
      <c r="L20" s="126">
        <f>A20*Table!$AC$9/$AC$16</f>
        <v>0.40867796892956154</v>
      </c>
      <c r="M20" s="126">
        <f>A20*Table!$AD$9/$AC$16</f>
        <v>0.14011816077584968</v>
      </c>
      <c r="N20" s="126">
        <f>ABS(A20*Table!$AE$9/$AC$16)</f>
        <v>0.17696275153001392</v>
      </c>
      <c r="O20" s="126">
        <f>($L20*(Table!$AC$10/Table!$AC$9)/(Table!$AC$12-Table!$AC$14))</f>
        <v>0.87661511996902963</v>
      </c>
      <c r="P20" s="126">
        <f>ROUND(($N20*(Table!$AE$10/Table!$AE$9)/(Table!$AC$12-Table!$AC$13)),2)</f>
        <v>1.45</v>
      </c>
      <c r="Q20" s="126">
        <f>'Raw Data'!C20</f>
        <v>0</v>
      </c>
      <c r="R20" s="126">
        <f>'Raw Data'!C20/'Raw Data'!I$30*100</f>
        <v>0</v>
      </c>
      <c r="S20" s="82">
        <f t="shared" si="7"/>
        <v>0</v>
      </c>
      <c r="T20" s="82">
        <f t="shared" si="8"/>
        <v>1</v>
      </c>
      <c r="U20" s="116">
        <f t="shared" si="9"/>
        <v>0</v>
      </c>
      <c r="V20" s="116">
        <f t="shared" si="10"/>
        <v>0</v>
      </c>
      <c r="W20" s="116">
        <f t="shared" si="11"/>
        <v>0</v>
      </c>
      <c r="X20" s="14">
        <f t="shared" si="12"/>
        <v>0</v>
      </c>
      <c r="AN20" s="130">
        <f>E64</f>
        <v>0.99803418536299016</v>
      </c>
      <c r="AO20" s="131">
        <f>$B64</f>
        <v>1.4226678409321862E-3</v>
      </c>
      <c r="AP20" s="131">
        <f t="shared" si="0"/>
        <v>1.4226678409321862E-3</v>
      </c>
      <c r="AR20" s="45">
        <v>1.0742552826940897</v>
      </c>
      <c r="AS20" s="46"/>
      <c r="AT20" s="46"/>
      <c r="AU20" s="73"/>
      <c r="AV20" s="122"/>
    </row>
    <row r="21" spans="1:48" ht="12.4" customHeight="1" x14ac:dyDescent="0.2">
      <c r="A21" s="126">
        <v>2.0207071304321289</v>
      </c>
      <c r="B21" s="154">
        <v>0</v>
      </c>
      <c r="C21" s="154">
        <f t="shared" si="1"/>
        <v>1</v>
      </c>
      <c r="D21" s="121">
        <f t="shared" si="2"/>
        <v>0</v>
      </c>
      <c r="E21" s="4">
        <f>(2*Table!$AC$16*0.147)/A21</f>
        <v>45.3579263837225</v>
      </c>
      <c r="F21" s="4">
        <f t="shared" si="3"/>
        <v>90.715852767445</v>
      </c>
      <c r="G21" s="126">
        <f>IF((('Raw Data'!C21)/('Raw Data'!C$136)*100)&lt;0,0,('Raw Data'!C21)/('Raw Data'!C$136)*100)</f>
        <v>0</v>
      </c>
      <c r="H21" s="126">
        <f t="shared" si="4"/>
        <v>0</v>
      </c>
      <c r="I21" s="112">
        <f t="shared" si="5"/>
        <v>4.5410952279721695E-2</v>
      </c>
      <c r="J21" s="4">
        <f>'Raw Data'!F21/I21</f>
        <v>0</v>
      </c>
      <c r="K21" s="84">
        <f t="shared" si="6"/>
        <v>2.507622431924276E-3</v>
      </c>
      <c r="L21" s="126">
        <f>A21*Table!$AC$9/$AC$16</f>
        <v>0.45372444555546304</v>
      </c>
      <c r="M21" s="126">
        <f>A21*Table!$AD$9/$AC$16</f>
        <v>0.15556266704758734</v>
      </c>
      <c r="N21" s="126">
        <f>ABS(A21*Table!$AE$9/$AC$16)</f>
        <v>0.19646844808452024</v>
      </c>
      <c r="O21" s="126">
        <f>($L21*(Table!$AC$10/Table!$AC$9)/(Table!$AC$12-Table!$AC$14))</f>
        <v>0.97323990895637735</v>
      </c>
      <c r="P21" s="126">
        <f>ROUND(($N21*(Table!$AE$10/Table!$AE$9)/(Table!$AC$12-Table!$AC$13)),2)</f>
        <v>1.61</v>
      </c>
      <c r="Q21" s="126">
        <f>'Raw Data'!C21</f>
        <v>0</v>
      </c>
      <c r="R21" s="126">
        <f>'Raw Data'!C21/'Raw Data'!I$30*100</f>
        <v>0</v>
      </c>
      <c r="S21" s="82">
        <f t="shared" si="7"/>
        <v>0</v>
      </c>
      <c r="T21" s="82">
        <f t="shared" si="8"/>
        <v>1</v>
      </c>
      <c r="U21" s="116">
        <f t="shared" si="9"/>
        <v>0</v>
      </c>
      <c r="V21" s="116">
        <f t="shared" si="10"/>
        <v>0</v>
      </c>
      <c r="W21" s="116">
        <f t="shared" si="11"/>
        <v>0</v>
      </c>
      <c r="X21" s="14">
        <f t="shared" si="12"/>
        <v>0</v>
      </c>
      <c r="AN21" s="130">
        <f>$E55</f>
        <v>2.2397301558492488</v>
      </c>
      <c r="AO21" s="131">
        <f>$B55</f>
        <v>0</v>
      </c>
      <c r="AP21" s="131">
        <f t="shared" si="0"/>
        <v>0</v>
      </c>
      <c r="AR21" s="45">
        <v>2.3818202604521379</v>
      </c>
      <c r="AS21" s="46"/>
      <c r="AT21" s="46"/>
      <c r="AU21" s="73"/>
      <c r="AV21" s="122"/>
    </row>
    <row r="22" spans="1:48" ht="12.4" customHeight="1" x14ac:dyDescent="0.2">
      <c r="A22" s="126">
        <v>2.1794962882995605</v>
      </c>
      <c r="B22" s="154">
        <v>0</v>
      </c>
      <c r="C22" s="154">
        <f t="shared" si="1"/>
        <v>1</v>
      </c>
      <c r="D22" s="121">
        <f t="shared" si="2"/>
        <v>0</v>
      </c>
      <c r="E22" s="4">
        <f>(2*Table!$AC$16*0.147)/A22</f>
        <v>42.053333954843659</v>
      </c>
      <c r="F22" s="4">
        <f t="shared" si="3"/>
        <v>84.106667909687317</v>
      </c>
      <c r="G22" s="126">
        <f>IF((('Raw Data'!C22)/('Raw Data'!C$136)*100)&lt;0,0,('Raw Data'!C22)/('Raw Data'!C$136)*100)</f>
        <v>0</v>
      </c>
      <c r="H22" s="126">
        <f t="shared" si="4"/>
        <v>0</v>
      </c>
      <c r="I22" s="112">
        <f t="shared" si="5"/>
        <v>3.2852759793494224E-2</v>
      </c>
      <c r="J22" s="4">
        <f>'Raw Data'!F22/I22</f>
        <v>0</v>
      </c>
      <c r="K22" s="84">
        <f t="shared" si="6"/>
        <v>2.704673874074423E-3</v>
      </c>
      <c r="L22" s="126">
        <f>A22*Table!$AC$9/$AC$16</f>
        <v>0.48937855966660204</v>
      </c>
      <c r="M22" s="126">
        <f>A22*Table!$AD$9/$AC$16</f>
        <v>0.16778693474283499</v>
      </c>
      <c r="N22" s="126">
        <f>ABS(A22*Table!$AE$9/$AC$16)</f>
        <v>0.21190713236935804</v>
      </c>
      <c r="O22" s="126">
        <f>($L22*(Table!$AC$10/Table!$AC$9)/(Table!$AC$12-Table!$AC$14))</f>
        <v>1.0497180602029217</v>
      </c>
      <c r="P22" s="126">
        <f>ROUND(($N22*(Table!$AE$10/Table!$AE$9)/(Table!$AC$12-Table!$AC$13)),2)</f>
        <v>1.74</v>
      </c>
      <c r="Q22" s="126">
        <f>'Raw Data'!C22</f>
        <v>0</v>
      </c>
      <c r="R22" s="126">
        <f>'Raw Data'!C22/'Raw Data'!I$30*100</f>
        <v>0</v>
      </c>
      <c r="S22" s="82">
        <f t="shared" si="7"/>
        <v>0</v>
      </c>
      <c r="T22" s="82">
        <f t="shared" si="8"/>
        <v>1</v>
      </c>
      <c r="U22" s="116">
        <f t="shared" si="9"/>
        <v>0</v>
      </c>
      <c r="V22" s="116">
        <f t="shared" si="10"/>
        <v>0</v>
      </c>
      <c r="W22" s="116">
        <f t="shared" si="11"/>
        <v>0</v>
      </c>
      <c r="X22" s="14">
        <f t="shared" si="12"/>
        <v>0</v>
      </c>
      <c r="AN22" s="130">
        <f>$E47</f>
        <v>4.5214779094432584</v>
      </c>
      <c r="AO22" s="131">
        <f>$B47</f>
        <v>0</v>
      </c>
      <c r="AP22" s="131">
        <f t="shared" si="0"/>
        <v>0</v>
      </c>
      <c r="AR22" s="45">
        <v>4.9092259390712378</v>
      </c>
      <c r="AS22" s="46"/>
      <c r="AT22" s="46"/>
      <c r="AU22" s="73"/>
      <c r="AV22" s="122"/>
    </row>
    <row r="23" spans="1:48" ht="12.4" customHeight="1" x14ac:dyDescent="0.2">
      <c r="A23" s="126">
        <v>2.3726515769958496</v>
      </c>
      <c r="B23" s="154">
        <v>0</v>
      </c>
      <c r="C23" s="154">
        <f t="shared" si="1"/>
        <v>1</v>
      </c>
      <c r="D23" s="121">
        <f t="shared" si="2"/>
        <v>0</v>
      </c>
      <c r="E23" s="4">
        <f>(2*Table!$AC$16*0.147)/A23</f>
        <v>38.629812381156022</v>
      </c>
      <c r="F23" s="4">
        <f t="shared" si="3"/>
        <v>77.259624762312043</v>
      </c>
      <c r="G23" s="126">
        <f>IF((('Raw Data'!C23)/('Raw Data'!C$136)*100)&lt;0,0,('Raw Data'!C23)/('Raw Data'!C$136)*100)</f>
        <v>0</v>
      </c>
      <c r="H23" s="126">
        <f t="shared" si="4"/>
        <v>0</v>
      </c>
      <c r="I23" s="112">
        <f t="shared" si="5"/>
        <v>3.687783316882598E-2</v>
      </c>
      <c r="J23" s="4">
        <f>'Raw Data'!F23/I23</f>
        <v>0</v>
      </c>
      <c r="K23" s="84">
        <f t="shared" si="6"/>
        <v>2.944372407070663E-3</v>
      </c>
      <c r="L23" s="126">
        <f>A23*Table!$AC$9/$AC$16</f>
        <v>0.53274915748850782</v>
      </c>
      <c r="M23" s="126">
        <f>A23*Table!$AD$9/$AC$16</f>
        <v>0.18265685399605983</v>
      </c>
      <c r="N23" s="126">
        <f>ABS(A23*Table!$AE$9/$AC$16)</f>
        <v>0.23068715211490226</v>
      </c>
      <c r="O23" s="126">
        <f>($L23*(Table!$AC$10/Table!$AC$9)/(Table!$AC$12-Table!$AC$14))</f>
        <v>1.1427480855609349</v>
      </c>
      <c r="P23" s="126">
        <f>ROUND(($N23*(Table!$AE$10/Table!$AE$9)/(Table!$AC$12-Table!$AC$13)),2)</f>
        <v>1.89</v>
      </c>
      <c r="Q23" s="126">
        <f>'Raw Data'!C23</f>
        <v>0</v>
      </c>
      <c r="R23" s="126">
        <f>'Raw Data'!C23/'Raw Data'!I$30*100</f>
        <v>0</v>
      </c>
      <c r="S23" s="82">
        <f t="shared" si="7"/>
        <v>0</v>
      </c>
      <c r="T23" s="82">
        <f t="shared" si="8"/>
        <v>1</v>
      </c>
      <c r="U23" s="116">
        <f t="shared" si="9"/>
        <v>0</v>
      </c>
      <c r="V23" s="116">
        <f t="shared" si="10"/>
        <v>0</v>
      </c>
      <c r="W23" s="116">
        <f t="shared" si="11"/>
        <v>0</v>
      </c>
      <c r="X23" s="14">
        <f t="shared" si="12"/>
        <v>0</v>
      </c>
      <c r="AN23" s="130">
        <f>$E42</f>
        <v>7.1156427958159485</v>
      </c>
      <c r="AO23" s="131">
        <f>$B42</f>
        <v>0</v>
      </c>
      <c r="AP23" s="131">
        <f t="shared" si="0"/>
        <v>0</v>
      </c>
      <c r="AR23" s="45">
        <v>7.6545393934362336</v>
      </c>
      <c r="AS23" s="46"/>
      <c r="AT23" s="46"/>
      <c r="AU23" s="73"/>
      <c r="AV23" s="122"/>
    </row>
    <row r="24" spans="1:48" ht="12.4" customHeight="1" x14ac:dyDescent="0.2">
      <c r="A24" s="126">
        <v>2.5903306007385254</v>
      </c>
      <c r="B24" s="154">
        <v>0</v>
      </c>
      <c r="C24" s="154">
        <f t="shared" si="1"/>
        <v>1</v>
      </c>
      <c r="D24" s="121">
        <f t="shared" si="2"/>
        <v>0</v>
      </c>
      <c r="E24" s="4">
        <f>(2*Table!$AC$16*0.147)/A24</f>
        <v>35.383547273491651</v>
      </c>
      <c r="F24" s="4">
        <f t="shared" si="3"/>
        <v>70.767094546983301</v>
      </c>
      <c r="G24" s="126">
        <f>IF((('Raw Data'!C24)/('Raw Data'!C$136)*100)&lt;0,0,('Raw Data'!C24)/('Raw Data'!C$136)*100)</f>
        <v>0</v>
      </c>
      <c r="H24" s="126">
        <f t="shared" si="4"/>
        <v>0</v>
      </c>
      <c r="I24" s="112">
        <f t="shared" si="5"/>
        <v>3.8121229178252891E-2</v>
      </c>
      <c r="J24" s="4">
        <f>'Raw Data'!F24/I24</f>
        <v>0</v>
      </c>
      <c r="K24" s="84">
        <f t="shared" si="6"/>
        <v>3.2145039836241544E-3</v>
      </c>
      <c r="L24" s="126">
        <f>A24*Table!$AC$9/$AC$16</f>
        <v>0.5816262524763296</v>
      </c>
      <c r="M24" s="126">
        <f>A24*Table!$AD$9/$AC$16</f>
        <v>0.1994147151347416</v>
      </c>
      <c r="N24" s="126">
        <f>ABS(A24*Table!$AE$9/$AC$16)</f>
        <v>0.25185155507622164</v>
      </c>
      <c r="O24" s="126">
        <f>($L24*(Table!$AC$10/Table!$AC$9)/(Table!$AC$12-Table!$AC$14))</f>
        <v>1.2475895591512864</v>
      </c>
      <c r="P24" s="126">
        <f>ROUND(($N24*(Table!$AE$10/Table!$AE$9)/(Table!$AC$12-Table!$AC$13)),2)</f>
        <v>2.0699999999999998</v>
      </c>
      <c r="Q24" s="126">
        <f>'Raw Data'!C24</f>
        <v>0</v>
      </c>
      <c r="R24" s="126">
        <f>'Raw Data'!C24/'Raw Data'!I$30*100</f>
        <v>0</v>
      </c>
      <c r="S24" s="82">
        <f t="shared" si="7"/>
        <v>0</v>
      </c>
      <c r="T24" s="82">
        <f t="shared" si="8"/>
        <v>1</v>
      </c>
      <c r="U24" s="116">
        <f t="shared" si="9"/>
        <v>0</v>
      </c>
      <c r="V24" s="116">
        <f t="shared" si="10"/>
        <v>0</v>
      </c>
      <c r="W24" s="116">
        <f t="shared" si="11"/>
        <v>0</v>
      </c>
      <c r="X24" s="14">
        <f t="shared" si="12"/>
        <v>0</v>
      </c>
      <c r="AN24" s="149">
        <f>$E39</f>
        <v>9.2747972570932475</v>
      </c>
      <c r="AO24" s="131">
        <f>$B39</f>
        <v>0</v>
      </c>
      <c r="AP24" s="131">
        <f t="shared" si="0"/>
        <v>0</v>
      </c>
      <c r="AR24" s="63">
        <v>10.01194107647434</v>
      </c>
      <c r="AS24" s="46"/>
      <c r="AT24" s="46"/>
      <c r="AU24" s="73"/>
      <c r="AV24" s="122"/>
    </row>
    <row r="25" spans="1:48" ht="12.4" customHeight="1" x14ac:dyDescent="0.2">
      <c r="A25" s="126">
        <v>2.8276119232177734</v>
      </c>
      <c r="B25" s="154">
        <v>0</v>
      </c>
      <c r="C25" s="154">
        <f t="shared" si="1"/>
        <v>1</v>
      </c>
      <c r="D25" s="121">
        <f t="shared" si="2"/>
        <v>0</v>
      </c>
      <c r="E25" s="4">
        <f>(2*Table!$AC$16*0.147)/A25</f>
        <v>32.414308523958177</v>
      </c>
      <c r="F25" s="4">
        <f t="shared" si="3"/>
        <v>64.828617047916353</v>
      </c>
      <c r="G25" s="126">
        <f>IF((('Raw Data'!C25)/('Raw Data'!C$136)*100)&lt;0,0,('Raw Data'!C25)/('Raw Data'!C$136)*100)</f>
        <v>0</v>
      </c>
      <c r="H25" s="126">
        <f t="shared" si="4"/>
        <v>0</v>
      </c>
      <c r="I25" s="112">
        <f t="shared" si="5"/>
        <v>3.8064608192476035E-2</v>
      </c>
      <c r="J25" s="4">
        <f>'Raw Data'!F25/I25</f>
        <v>0</v>
      </c>
      <c r="K25" s="84">
        <f t="shared" si="6"/>
        <v>3.5089612842218792E-3</v>
      </c>
      <c r="L25" s="126">
        <f>A25*Table!$AC$9/$AC$16</f>
        <v>0.6349047978237401</v>
      </c>
      <c r="M25" s="126">
        <f>A25*Table!$AD$9/$AC$16</f>
        <v>0.21768164496813946</v>
      </c>
      <c r="N25" s="126">
        <f>ABS(A25*Table!$AE$9/$AC$16)</f>
        <v>0.27492184194999097</v>
      </c>
      <c r="O25" s="126">
        <f>($L25*(Table!$AC$10/Table!$AC$9)/(Table!$AC$12-Table!$AC$14))</f>
        <v>1.3618721532040758</v>
      </c>
      <c r="P25" s="126">
        <f>ROUND(($N25*(Table!$AE$10/Table!$AE$9)/(Table!$AC$12-Table!$AC$13)),2)</f>
        <v>2.2599999999999998</v>
      </c>
      <c r="Q25" s="126">
        <f>'Raw Data'!C25</f>
        <v>0</v>
      </c>
      <c r="R25" s="126">
        <f>'Raw Data'!C25/'Raw Data'!I$30*100</f>
        <v>0</v>
      </c>
      <c r="S25" s="82">
        <f t="shared" si="7"/>
        <v>0</v>
      </c>
      <c r="T25" s="82">
        <f t="shared" si="8"/>
        <v>1</v>
      </c>
      <c r="U25" s="116">
        <f t="shared" si="9"/>
        <v>0</v>
      </c>
      <c r="V25" s="116">
        <f t="shared" si="10"/>
        <v>0</v>
      </c>
      <c r="W25" s="116">
        <f t="shared" si="11"/>
        <v>0</v>
      </c>
      <c r="X25" s="14">
        <f t="shared" si="12"/>
        <v>0</v>
      </c>
      <c r="AN25" s="149">
        <f>$E29</f>
        <v>22.634404543739226</v>
      </c>
      <c r="AO25" s="131">
        <f>$B29</f>
        <v>0</v>
      </c>
      <c r="AP25" s="131">
        <f t="shared" si="0"/>
        <v>0</v>
      </c>
      <c r="AR25" s="63">
        <v>23.954008145687514</v>
      </c>
      <c r="AS25" s="46"/>
      <c r="AT25" s="46"/>
      <c r="AU25" s="73"/>
      <c r="AV25" s="122"/>
    </row>
    <row r="26" spans="1:48" ht="12.4" customHeight="1" x14ac:dyDescent="0.2">
      <c r="A26" s="126">
        <v>3.0863826274871826</v>
      </c>
      <c r="B26" s="154">
        <v>0</v>
      </c>
      <c r="C26" s="154">
        <f t="shared" si="1"/>
        <v>1</v>
      </c>
      <c r="D26" s="121">
        <f t="shared" si="2"/>
        <v>0</v>
      </c>
      <c r="E26" s="4">
        <f>(2*Table!$AC$16*0.147)/A26</f>
        <v>29.696604837302946</v>
      </c>
      <c r="F26" s="4">
        <f t="shared" si="3"/>
        <v>59.393209674605892</v>
      </c>
      <c r="G26" s="126">
        <f>IF((('Raw Data'!C26)/('Raw Data'!C$136)*100)&lt;0,0,('Raw Data'!C26)/('Raw Data'!C$136)*100)</f>
        <v>0</v>
      </c>
      <c r="H26" s="126">
        <f t="shared" si="4"/>
        <v>0</v>
      </c>
      <c r="I26" s="112">
        <f t="shared" si="5"/>
        <v>3.8029961479727481E-2</v>
      </c>
      <c r="J26" s="4">
        <f>'Raw Data'!F26/I26</f>
        <v>0</v>
      </c>
      <c r="K26" s="84">
        <f t="shared" si="6"/>
        <v>3.8300861087836881E-3</v>
      </c>
      <c r="L26" s="126">
        <f>A26*Table!$AC$9/$AC$16</f>
        <v>0.693008514365546</v>
      </c>
      <c r="M26" s="126">
        <f>A26*Table!$AD$9/$AC$16</f>
        <v>0.23760291921104434</v>
      </c>
      <c r="N26" s="126">
        <f>ABS(A26*Table!$AE$9/$AC$16)</f>
        <v>0.30008148923973799</v>
      </c>
      <c r="O26" s="126">
        <f>($L26*(Table!$AC$10/Table!$AC$9)/(Table!$AC$12-Table!$AC$14))</f>
        <v>1.4865047498188462</v>
      </c>
      <c r="P26" s="126">
        <f>ROUND(($N26*(Table!$AE$10/Table!$AE$9)/(Table!$AC$12-Table!$AC$13)),2)</f>
        <v>2.46</v>
      </c>
      <c r="Q26" s="126">
        <f>'Raw Data'!C26</f>
        <v>0</v>
      </c>
      <c r="R26" s="126">
        <f>'Raw Data'!C26/'Raw Data'!I$30*100</f>
        <v>0</v>
      </c>
      <c r="S26" s="82">
        <f t="shared" si="7"/>
        <v>0</v>
      </c>
      <c r="T26" s="82">
        <f t="shared" si="8"/>
        <v>1</v>
      </c>
      <c r="U26" s="116">
        <f t="shared" si="9"/>
        <v>0</v>
      </c>
      <c r="V26" s="116">
        <f t="shared" si="10"/>
        <v>0</v>
      </c>
      <c r="W26" s="116">
        <f t="shared" si="11"/>
        <v>0</v>
      </c>
      <c r="X26" s="14">
        <f t="shared" si="12"/>
        <v>0</v>
      </c>
      <c r="AN26" s="149">
        <f>$E21</f>
        <v>45.3579263837225</v>
      </c>
      <c r="AO26" s="131">
        <f>$B22</f>
        <v>0</v>
      </c>
      <c r="AP26" s="131">
        <f t="shared" si="0"/>
        <v>0</v>
      </c>
      <c r="AR26" s="63">
        <v>51.76790385987443</v>
      </c>
      <c r="AS26" s="46"/>
      <c r="AT26" s="46"/>
      <c r="AU26" s="73"/>
      <c r="AV26" s="122"/>
    </row>
    <row r="27" spans="1:48" ht="12.4" customHeight="1" x14ac:dyDescent="0.2">
      <c r="A27" s="126">
        <v>3.3839483261108398</v>
      </c>
      <c r="B27" s="154">
        <v>0</v>
      </c>
      <c r="C27" s="154">
        <f t="shared" si="1"/>
        <v>1</v>
      </c>
      <c r="D27" s="121">
        <f t="shared" si="2"/>
        <v>0</v>
      </c>
      <c r="E27" s="4">
        <f>(2*Table!$AC$16*0.147)/A27</f>
        <v>27.085249664714151</v>
      </c>
      <c r="F27" s="4">
        <f t="shared" si="3"/>
        <v>54.170499329428303</v>
      </c>
      <c r="G27" s="126">
        <f>IF((('Raw Data'!C27)/('Raw Data'!C$136)*100)&lt;0,0,('Raw Data'!C27)/('Raw Data'!C$136)*100)</f>
        <v>0</v>
      </c>
      <c r="H27" s="126">
        <f t="shared" si="4"/>
        <v>0</v>
      </c>
      <c r="I27" s="112">
        <f t="shared" si="5"/>
        <v>3.9973956846296677E-2</v>
      </c>
      <c r="J27" s="4">
        <f>'Raw Data'!F27/I27</f>
        <v>0</v>
      </c>
      <c r="K27" s="84">
        <f t="shared" si="6"/>
        <v>4.199354079189835E-3</v>
      </c>
      <c r="L27" s="126">
        <f>A27*Table!$AC$9/$AC$16</f>
        <v>0.75982316038278963</v>
      </c>
      <c r="M27" s="126">
        <f>A27*Table!$AD$9/$AC$16</f>
        <v>0.26051079784552789</v>
      </c>
      <c r="N27" s="126">
        <f>ABS(A27*Table!$AE$9/$AC$16)</f>
        <v>0.32901307963763687</v>
      </c>
      <c r="O27" s="126">
        <f>($L27*(Table!$AC$10/Table!$AC$9)/(Table!$AC$12-Table!$AC$14))</f>
        <v>1.629822308843393</v>
      </c>
      <c r="P27" s="126">
        <f>ROUND(($N27*(Table!$AE$10/Table!$AE$9)/(Table!$AC$12-Table!$AC$13)),2)</f>
        <v>2.7</v>
      </c>
      <c r="Q27" s="126">
        <f>'Raw Data'!C27</f>
        <v>0</v>
      </c>
      <c r="R27" s="126">
        <f>'Raw Data'!C27/'Raw Data'!I$30*100</f>
        <v>0</v>
      </c>
      <c r="S27" s="82">
        <f t="shared" si="7"/>
        <v>0</v>
      </c>
      <c r="T27" s="82">
        <f t="shared" si="8"/>
        <v>1</v>
      </c>
      <c r="U27" s="116">
        <f t="shared" si="9"/>
        <v>0</v>
      </c>
      <c r="V27" s="116">
        <f t="shared" si="10"/>
        <v>0</v>
      </c>
      <c r="W27" s="116">
        <f t="shared" si="11"/>
        <v>0</v>
      </c>
      <c r="X27" s="14">
        <f t="shared" si="12"/>
        <v>0</v>
      </c>
      <c r="AN27" s="149">
        <f>$E18</f>
        <v>60.160602916703816</v>
      </c>
      <c r="AO27" s="131">
        <f>$B18</f>
        <v>0</v>
      </c>
      <c r="AP27" s="131">
        <f t="shared" si="0"/>
        <v>0</v>
      </c>
      <c r="AR27" s="63">
        <v>72.33793188366559</v>
      </c>
      <c r="AS27" s="46"/>
      <c r="AT27" s="46"/>
      <c r="AU27" s="73"/>
      <c r="AV27" s="122"/>
    </row>
    <row r="28" spans="1:48" ht="12.4" customHeight="1" x14ac:dyDescent="0.2">
      <c r="A28" s="126">
        <v>3.6916022300720215</v>
      </c>
      <c r="B28" s="154">
        <v>0</v>
      </c>
      <c r="C28" s="154">
        <f t="shared" si="1"/>
        <v>1</v>
      </c>
      <c r="D28" s="121">
        <f t="shared" si="2"/>
        <v>0</v>
      </c>
      <c r="E28" s="4">
        <f>(2*Table!$AC$16*0.147)/A28</f>
        <v>24.827995962992873</v>
      </c>
      <c r="F28" s="4">
        <f t="shared" si="3"/>
        <v>49.655991925985745</v>
      </c>
      <c r="G28" s="126">
        <f>IF((('Raw Data'!C28)/('Raw Data'!C$136)*100)&lt;0,0,('Raw Data'!C28)/('Raw Data'!C$136)*100)</f>
        <v>0</v>
      </c>
      <c r="H28" s="126">
        <f t="shared" si="4"/>
        <v>0</v>
      </c>
      <c r="I28" s="112">
        <f t="shared" si="5"/>
        <v>3.7791177056565539E-2</v>
      </c>
      <c r="J28" s="4">
        <f>'Raw Data'!F28/I28</f>
        <v>0</v>
      </c>
      <c r="K28" s="84">
        <f t="shared" si="6"/>
        <v>4.5811411374050226E-3</v>
      </c>
      <c r="L28" s="126">
        <f>A28*Table!$AC$9/$AC$16</f>
        <v>0.82890298639790816</v>
      </c>
      <c r="M28" s="126">
        <f>A28*Table!$AD$9/$AC$16</f>
        <v>0.2841953096221399</v>
      </c>
      <c r="N28" s="126">
        <f>ABS(A28*Table!$AE$9/$AC$16)</f>
        <v>0.35892552174668774</v>
      </c>
      <c r="O28" s="126">
        <f>($L28*(Table!$AC$10/Table!$AC$9)/(Table!$AC$12-Table!$AC$14))</f>
        <v>1.7779986838221971</v>
      </c>
      <c r="P28" s="126">
        <f>ROUND(($N28*(Table!$AE$10/Table!$AE$9)/(Table!$AC$12-Table!$AC$13)),2)</f>
        <v>2.95</v>
      </c>
      <c r="Q28" s="126">
        <f>'Raw Data'!C28</f>
        <v>0</v>
      </c>
      <c r="R28" s="126">
        <f>'Raw Data'!C28/'Raw Data'!I$30*100</f>
        <v>0</v>
      </c>
      <c r="S28" s="82">
        <f t="shared" si="7"/>
        <v>0</v>
      </c>
      <c r="T28" s="82">
        <f t="shared" si="8"/>
        <v>1</v>
      </c>
      <c r="U28" s="116">
        <f t="shared" si="9"/>
        <v>0</v>
      </c>
      <c r="V28" s="116">
        <f t="shared" si="10"/>
        <v>0</v>
      </c>
      <c r="W28" s="116">
        <f t="shared" si="11"/>
        <v>0</v>
      </c>
      <c r="X28" s="14">
        <f t="shared" si="12"/>
        <v>0</v>
      </c>
      <c r="AN28" s="2"/>
      <c r="AO28" s="131"/>
      <c r="AP28" s="131"/>
      <c r="AS28" s="46"/>
      <c r="AT28" s="46"/>
      <c r="AU28" s="122"/>
      <c r="AV28" s="122"/>
    </row>
    <row r="29" spans="1:48" ht="12.4" customHeight="1" x14ac:dyDescent="0.2">
      <c r="A29" s="126">
        <v>4.049370288848877</v>
      </c>
      <c r="B29" s="154">
        <v>0</v>
      </c>
      <c r="C29" s="154">
        <f t="shared" si="1"/>
        <v>1</v>
      </c>
      <c r="D29" s="121">
        <f t="shared" si="2"/>
        <v>0</v>
      </c>
      <c r="E29" s="4">
        <f>(2*Table!$AC$16*0.147)/A29</f>
        <v>22.634404543739226</v>
      </c>
      <c r="F29" s="4">
        <f t="shared" si="3"/>
        <v>45.268809087478452</v>
      </c>
      <c r="G29" s="126">
        <f>IF((('Raw Data'!C29)/('Raw Data'!C$136)*100)&lt;0,0,('Raw Data'!C29)/('Raw Data'!C$136)*100)</f>
        <v>0</v>
      </c>
      <c r="H29" s="126">
        <f t="shared" si="4"/>
        <v>0</v>
      </c>
      <c r="I29" s="112">
        <f t="shared" si="5"/>
        <v>4.0172592349962288E-2</v>
      </c>
      <c r="J29" s="4">
        <f>'Raw Data'!F29/I29</f>
        <v>0</v>
      </c>
      <c r="K29" s="84">
        <f t="shared" si="6"/>
        <v>5.025117998823327E-3</v>
      </c>
      <c r="L29" s="126">
        <f>A29*Table!$AC$9/$AC$16</f>
        <v>0.90923531742267627</v>
      </c>
      <c r="M29" s="126">
        <f>A29*Table!$AD$9/$AC$16</f>
        <v>0.31173782311634612</v>
      </c>
      <c r="N29" s="126">
        <f>ABS(A29*Table!$AE$9/$AC$16)</f>
        <v>0.39371044145302275</v>
      </c>
      <c r="O29" s="126">
        <f>($L29*(Table!$AC$10/Table!$AC$9)/(Table!$AC$12-Table!$AC$14))</f>
        <v>1.950311706183347</v>
      </c>
      <c r="P29" s="126">
        <f>ROUND(($N29*(Table!$AE$10/Table!$AE$9)/(Table!$AC$12-Table!$AC$13)),2)</f>
        <v>3.23</v>
      </c>
      <c r="Q29" s="126">
        <f>'Raw Data'!C29</f>
        <v>0</v>
      </c>
      <c r="R29" s="126">
        <f>'Raw Data'!C29/'Raw Data'!I$30*100</f>
        <v>0</v>
      </c>
      <c r="S29" s="82">
        <f t="shared" si="7"/>
        <v>0</v>
      </c>
      <c r="T29" s="82">
        <f t="shared" si="8"/>
        <v>1</v>
      </c>
      <c r="U29" s="116">
        <f t="shared" si="9"/>
        <v>0</v>
      </c>
      <c r="V29" s="116">
        <f t="shared" si="10"/>
        <v>0</v>
      </c>
      <c r="W29" s="116">
        <f t="shared" si="11"/>
        <v>0</v>
      </c>
      <c r="X29" s="14">
        <f t="shared" si="12"/>
        <v>0</v>
      </c>
      <c r="AS29" s="46"/>
      <c r="AT29" s="46"/>
    </row>
    <row r="30" spans="1:48" ht="12.4" customHeight="1" x14ac:dyDescent="0.2">
      <c r="A30" s="126">
        <v>4.4178004264831543</v>
      </c>
      <c r="B30" s="154">
        <v>0</v>
      </c>
      <c r="C30" s="154">
        <f t="shared" si="1"/>
        <v>1</v>
      </c>
      <c r="D30" s="121">
        <f t="shared" si="2"/>
        <v>0</v>
      </c>
      <c r="E30" s="4">
        <f>(2*Table!$AC$16*0.147)/A30</f>
        <v>20.746769074438888</v>
      </c>
      <c r="F30" s="4">
        <f t="shared" si="3"/>
        <v>41.493538148877775</v>
      </c>
      <c r="G30" s="126">
        <f>IF((('Raw Data'!C30)/('Raw Data'!C$136)*100)&lt;0,0,('Raw Data'!C30)/('Raw Data'!C$136)*100)</f>
        <v>0</v>
      </c>
      <c r="H30" s="126">
        <f t="shared" si="4"/>
        <v>0</v>
      </c>
      <c r="I30" s="112">
        <f t="shared" si="5"/>
        <v>3.7818600766727828E-2</v>
      </c>
      <c r="J30" s="4">
        <f>'Raw Data'!F30/I30</f>
        <v>0</v>
      </c>
      <c r="K30" s="84">
        <f t="shared" si="6"/>
        <v>5.4823261037559249E-3</v>
      </c>
      <c r="L30" s="126">
        <f>A30*Table!$AC$9/$AC$16</f>
        <v>0.99196168454757816</v>
      </c>
      <c r="M30" s="126">
        <f>A30*Table!$AD$9/$AC$16</f>
        <v>0.34010114898774108</v>
      </c>
      <c r="N30" s="126">
        <f>ABS(A30*Table!$AE$9/$AC$16)</f>
        <v>0.42953200919950418</v>
      </c>
      <c r="O30" s="126">
        <f>($L30*(Table!$AC$10/Table!$AC$9)/(Table!$AC$12-Table!$AC$14))</f>
        <v>2.1277599411144967</v>
      </c>
      <c r="P30" s="126">
        <f>ROUND(($N30*(Table!$AE$10/Table!$AE$9)/(Table!$AC$12-Table!$AC$13)),2)</f>
        <v>3.53</v>
      </c>
      <c r="Q30" s="126">
        <f>'Raw Data'!C30</f>
        <v>0</v>
      </c>
      <c r="R30" s="126">
        <f>'Raw Data'!C30/'Raw Data'!I$30*100</f>
        <v>0</v>
      </c>
      <c r="S30" s="82">
        <f t="shared" si="7"/>
        <v>0</v>
      </c>
      <c r="T30" s="82">
        <f t="shared" si="8"/>
        <v>1</v>
      </c>
      <c r="U30" s="116">
        <f t="shared" si="9"/>
        <v>0</v>
      </c>
      <c r="V30" s="116">
        <f t="shared" si="10"/>
        <v>0</v>
      </c>
      <c r="W30" s="116">
        <f t="shared" si="11"/>
        <v>0</v>
      </c>
      <c r="X30" s="14">
        <f t="shared" si="12"/>
        <v>0</v>
      </c>
      <c r="AS30" s="46"/>
      <c r="AT30" s="46"/>
    </row>
    <row r="31" spans="1:48" ht="12.4" customHeight="1" x14ac:dyDescent="0.2">
      <c r="A31" s="126">
        <v>4.8250255584716797</v>
      </c>
      <c r="B31" s="154">
        <v>0</v>
      </c>
      <c r="C31" s="154">
        <f t="shared" si="1"/>
        <v>1</v>
      </c>
      <c r="D31" s="121">
        <f t="shared" si="2"/>
        <v>0</v>
      </c>
      <c r="E31" s="4">
        <f>(2*Table!$AC$16*0.147)/A31</f>
        <v>18.995771971461902</v>
      </c>
      <c r="F31" s="4">
        <f t="shared" si="3"/>
        <v>37.991543942923805</v>
      </c>
      <c r="G31" s="126">
        <f>IF((('Raw Data'!C31)/('Raw Data'!C$136)*100)&lt;0,0,('Raw Data'!C31)/('Raw Data'!C$136)*100)</f>
        <v>0</v>
      </c>
      <c r="H31" s="126">
        <f t="shared" si="4"/>
        <v>0</v>
      </c>
      <c r="I31" s="112">
        <f t="shared" si="5"/>
        <v>3.8293525385768357E-2</v>
      </c>
      <c r="J31" s="4">
        <f>'Raw Data'!F31/I31</f>
        <v>0</v>
      </c>
      <c r="K31" s="84">
        <f t="shared" si="6"/>
        <v>5.9876773545328617E-3</v>
      </c>
      <c r="L31" s="126">
        <f>A31*Table!$AC$9/$AC$16</f>
        <v>1.0833989811479179</v>
      </c>
      <c r="M31" s="126">
        <f>A31*Table!$AD$9/$AC$16</f>
        <v>0.37145107925071469</v>
      </c>
      <c r="N31" s="126">
        <f>ABS(A31*Table!$AE$9/$AC$16)</f>
        <v>0.4691255200541376</v>
      </c>
      <c r="O31" s="126">
        <f>($L31*(Table!$AC$10/Table!$AC$9)/(Table!$AC$12-Table!$AC$14))</f>
        <v>2.3238931384554227</v>
      </c>
      <c r="P31" s="126">
        <f>ROUND(($N31*(Table!$AE$10/Table!$AE$9)/(Table!$AC$12-Table!$AC$13)),2)</f>
        <v>3.85</v>
      </c>
      <c r="Q31" s="126">
        <f>'Raw Data'!C31</f>
        <v>0</v>
      </c>
      <c r="R31" s="126">
        <f>'Raw Data'!C31/'Raw Data'!I$30*100</f>
        <v>0</v>
      </c>
      <c r="S31" s="82">
        <f t="shared" si="7"/>
        <v>0</v>
      </c>
      <c r="T31" s="82">
        <f t="shared" si="8"/>
        <v>1</v>
      </c>
      <c r="U31" s="116">
        <f t="shared" si="9"/>
        <v>0</v>
      </c>
      <c r="V31" s="116">
        <f t="shared" si="10"/>
        <v>0</v>
      </c>
      <c r="W31" s="116">
        <f t="shared" si="11"/>
        <v>0</v>
      </c>
      <c r="X31" s="14">
        <f t="shared" si="12"/>
        <v>0</v>
      </c>
      <c r="AS31" s="46"/>
      <c r="AT31" s="46"/>
    </row>
    <row r="32" spans="1:48" ht="12.4" customHeight="1" x14ac:dyDescent="0.2">
      <c r="A32" s="126">
        <v>5.2774434089660645</v>
      </c>
      <c r="B32" s="154">
        <v>0</v>
      </c>
      <c r="C32" s="154">
        <f t="shared" si="1"/>
        <v>1</v>
      </c>
      <c r="D32" s="121">
        <f t="shared" si="2"/>
        <v>0</v>
      </c>
      <c r="E32" s="4">
        <f>(2*Table!$AC$16*0.147)/A32</f>
        <v>17.36732697303529</v>
      </c>
      <c r="F32" s="4">
        <f t="shared" si="3"/>
        <v>34.73465394607058</v>
      </c>
      <c r="G32" s="126">
        <f>IF((('Raw Data'!C32)/('Raw Data'!C$136)*100)&lt;0,0,('Raw Data'!C32)/('Raw Data'!C$136)*100)</f>
        <v>0</v>
      </c>
      <c r="H32" s="126">
        <f t="shared" si="4"/>
        <v>0</v>
      </c>
      <c r="I32" s="112">
        <f t="shared" si="5"/>
        <v>3.8923966810166633E-2</v>
      </c>
      <c r="J32" s="4">
        <f>'Raw Data'!F32/I32</f>
        <v>0</v>
      </c>
      <c r="K32" s="84">
        <f t="shared" si="6"/>
        <v>6.5491110889999002E-3</v>
      </c>
      <c r="L32" s="126">
        <f>A32*Table!$AC$9/$AC$16</f>
        <v>1.1849837359515798</v>
      </c>
      <c r="M32" s="126">
        <f>A32*Table!$AD$9/$AC$16</f>
        <v>0.40628013804054164</v>
      </c>
      <c r="N32" s="126">
        <f>ABS(A32*Table!$AE$9/$AC$16)</f>
        <v>0.51311300920272984</v>
      </c>
      <c r="O32" s="126">
        <f>($L32*(Table!$AC$10/Table!$AC$9)/(Table!$AC$12-Table!$AC$14))</f>
        <v>2.5417926554087944</v>
      </c>
      <c r="P32" s="126">
        <f>ROUND(($N32*(Table!$AE$10/Table!$AE$9)/(Table!$AC$12-Table!$AC$13)),2)</f>
        <v>4.21</v>
      </c>
      <c r="Q32" s="126">
        <f>'Raw Data'!C32</f>
        <v>0</v>
      </c>
      <c r="R32" s="126">
        <f>'Raw Data'!C32/'Raw Data'!I$30*100</f>
        <v>0</v>
      </c>
      <c r="S32" s="82">
        <f t="shared" si="7"/>
        <v>0</v>
      </c>
      <c r="T32" s="82">
        <f t="shared" si="8"/>
        <v>1</v>
      </c>
      <c r="U32" s="116">
        <f t="shared" si="9"/>
        <v>0</v>
      </c>
      <c r="V32" s="116">
        <f t="shared" si="10"/>
        <v>0</v>
      </c>
      <c r="W32" s="116">
        <f t="shared" si="11"/>
        <v>0</v>
      </c>
      <c r="X32" s="14">
        <f t="shared" si="12"/>
        <v>0</v>
      </c>
      <c r="AS32" s="46"/>
      <c r="AT32" s="46"/>
    </row>
    <row r="33" spans="1:46" ht="12.4" customHeight="1" x14ac:dyDescent="0.2">
      <c r="A33" s="126">
        <v>5.7602086067199707</v>
      </c>
      <c r="B33" s="154">
        <v>0</v>
      </c>
      <c r="C33" s="154">
        <f t="shared" si="1"/>
        <v>1</v>
      </c>
      <c r="D33" s="121">
        <f t="shared" si="2"/>
        <v>0</v>
      </c>
      <c r="E33" s="4">
        <f>(2*Table!$AC$16*0.147)/A33</f>
        <v>15.911764924325318</v>
      </c>
      <c r="F33" s="4">
        <f t="shared" si="3"/>
        <v>31.823529848650637</v>
      </c>
      <c r="G33" s="126">
        <f>IF((('Raw Data'!C33)/('Raw Data'!C$136)*100)&lt;0,0,('Raw Data'!C33)/('Raw Data'!C$136)*100)</f>
        <v>0</v>
      </c>
      <c r="H33" s="126">
        <f t="shared" si="4"/>
        <v>0</v>
      </c>
      <c r="I33" s="112">
        <f t="shared" si="5"/>
        <v>3.801462675841516E-2</v>
      </c>
      <c r="J33" s="4">
        <f>'Raw Data'!F33/I33</f>
        <v>0</v>
      </c>
      <c r="K33" s="84">
        <f t="shared" si="6"/>
        <v>7.1482047532961052E-3</v>
      </c>
      <c r="L33" s="126">
        <f>A33*Table!$AC$9/$AC$16</f>
        <v>1.2933826070128811</v>
      </c>
      <c r="M33" s="126">
        <f>A33*Table!$AD$9/$AC$16</f>
        <v>0.44344546526155926</v>
      </c>
      <c r="N33" s="126">
        <f>ABS(A33*Table!$AE$9/$AC$16)</f>
        <v>0.56005109724305024</v>
      </c>
      <c r="O33" s="126">
        <f>($L33*(Table!$AC$10/Table!$AC$9)/(Table!$AC$12-Table!$AC$14))</f>
        <v>2.7743084663510968</v>
      </c>
      <c r="P33" s="126">
        <f>ROUND(($N33*(Table!$AE$10/Table!$AE$9)/(Table!$AC$12-Table!$AC$13)),2)</f>
        <v>4.5999999999999996</v>
      </c>
      <c r="Q33" s="126">
        <f>'Raw Data'!C33</f>
        <v>0</v>
      </c>
      <c r="R33" s="126">
        <f>'Raw Data'!C33/'Raw Data'!I$30*100</f>
        <v>0</v>
      </c>
      <c r="S33" s="82">
        <f t="shared" si="7"/>
        <v>0</v>
      </c>
      <c r="T33" s="82">
        <f t="shared" si="8"/>
        <v>1</v>
      </c>
      <c r="U33" s="116">
        <f t="shared" si="9"/>
        <v>0</v>
      </c>
      <c r="V33" s="116">
        <f t="shared" si="10"/>
        <v>0</v>
      </c>
      <c r="W33" s="116">
        <f t="shared" si="11"/>
        <v>0</v>
      </c>
      <c r="X33" s="14">
        <f t="shared" si="12"/>
        <v>0</v>
      </c>
      <c r="AS33" s="46"/>
      <c r="AT33" s="46"/>
    </row>
    <row r="34" spans="1:46" ht="12.4" customHeight="1" x14ac:dyDescent="0.2">
      <c r="A34" s="126">
        <v>6.3050622940063477</v>
      </c>
      <c r="B34" s="154">
        <v>0</v>
      </c>
      <c r="C34" s="154">
        <f t="shared" si="1"/>
        <v>1</v>
      </c>
      <c r="D34" s="121">
        <f t="shared" si="2"/>
        <v>0</v>
      </c>
      <c r="E34" s="4">
        <f>(2*Table!$AC$16*0.147)/A34</f>
        <v>14.536745394622324</v>
      </c>
      <c r="F34" s="4">
        <f t="shared" si="3"/>
        <v>29.073490789244648</v>
      </c>
      <c r="G34" s="126">
        <f>IF((('Raw Data'!C34)/('Raw Data'!C$136)*100)&lt;0,0,('Raw Data'!C34)/('Raw Data'!C$136)*100)</f>
        <v>0</v>
      </c>
      <c r="H34" s="126">
        <f t="shared" si="4"/>
        <v>0</v>
      </c>
      <c r="I34" s="112">
        <f t="shared" si="5"/>
        <v>3.9251170018774317E-2</v>
      </c>
      <c r="J34" s="4">
        <f>'Raw Data'!F34/I34</f>
        <v>0</v>
      </c>
      <c r="K34" s="84">
        <f t="shared" si="6"/>
        <v>7.8243479250499418E-3</v>
      </c>
      <c r="L34" s="126">
        <f>A34*Table!$AC$9/$AC$16</f>
        <v>1.4157226697809056</v>
      </c>
      <c r="M34" s="126">
        <f>A34*Table!$AD$9/$AC$16</f>
        <v>0.48539062963916763</v>
      </c>
      <c r="N34" s="126">
        <f>ABS(A34*Table!$AE$9/$AC$16)</f>
        <v>0.61302589837189614</v>
      </c>
      <c r="O34" s="126">
        <f>($L34*(Table!$AC$10/Table!$AC$9)/(Table!$AC$12-Table!$AC$14))</f>
        <v>3.0367281634082066</v>
      </c>
      <c r="P34" s="126">
        <f>ROUND(($N34*(Table!$AE$10/Table!$AE$9)/(Table!$AC$12-Table!$AC$13)),2)</f>
        <v>5.03</v>
      </c>
      <c r="Q34" s="126">
        <f>'Raw Data'!C34</f>
        <v>0</v>
      </c>
      <c r="R34" s="126">
        <f>'Raw Data'!C34/'Raw Data'!I$30*100</f>
        <v>0</v>
      </c>
      <c r="S34" s="82">
        <f t="shared" si="7"/>
        <v>0</v>
      </c>
      <c r="T34" s="82">
        <f t="shared" si="8"/>
        <v>1</v>
      </c>
      <c r="U34" s="116">
        <f t="shared" si="9"/>
        <v>0</v>
      </c>
      <c r="V34" s="116">
        <f t="shared" si="10"/>
        <v>0</v>
      </c>
      <c r="W34" s="116">
        <f t="shared" si="11"/>
        <v>0</v>
      </c>
      <c r="X34" s="14">
        <f t="shared" si="12"/>
        <v>0</v>
      </c>
      <c r="AS34" s="46"/>
      <c r="AT34" s="46"/>
    </row>
    <row r="35" spans="1:46" ht="12.4" customHeight="1" x14ac:dyDescent="0.2">
      <c r="A35" s="126">
        <v>6.8955183029174805</v>
      </c>
      <c r="B35" s="154">
        <v>0</v>
      </c>
      <c r="C35" s="154">
        <f t="shared" si="1"/>
        <v>1</v>
      </c>
      <c r="D35" s="121">
        <f t="shared" si="2"/>
        <v>0</v>
      </c>
      <c r="E35" s="4">
        <f>(2*Table!$AC$16*0.147)/A35</f>
        <v>13.291979114379922</v>
      </c>
      <c r="F35" s="4">
        <f t="shared" si="3"/>
        <v>26.583958228759844</v>
      </c>
      <c r="G35" s="126">
        <f>IF((('Raw Data'!C35)/('Raw Data'!C$136)*100)&lt;0,0,('Raw Data'!C35)/('Raw Data'!C$136)*100)</f>
        <v>0</v>
      </c>
      <c r="H35" s="126">
        <f t="shared" si="4"/>
        <v>0</v>
      </c>
      <c r="I35" s="112">
        <f t="shared" si="5"/>
        <v>3.8877533805235842E-2</v>
      </c>
      <c r="J35" s="4">
        <f>'Raw Data'!F35/I35</f>
        <v>0</v>
      </c>
      <c r="K35" s="84">
        <f t="shared" si="6"/>
        <v>8.5570818827380123E-3</v>
      </c>
      <c r="L35" s="126">
        <f>A35*Table!$AC$9/$AC$16</f>
        <v>1.5483021619959916</v>
      </c>
      <c r="M35" s="126">
        <f>A35*Table!$AD$9/$AC$16</f>
        <v>0.5308464555414828</v>
      </c>
      <c r="N35" s="126">
        <f>ABS(A35*Table!$AE$9/$AC$16)</f>
        <v>0.67043450251144898</v>
      </c>
      <c r="O35" s="126">
        <f>($L35*(Table!$AC$10/Table!$AC$9)/(Table!$AC$12-Table!$AC$14))</f>
        <v>3.3211114585928607</v>
      </c>
      <c r="P35" s="126">
        <f>ROUND(($N35*(Table!$AE$10/Table!$AE$9)/(Table!$AC$12-Table!$AC$13)),2)</f>
        <v>5.5</v>
      </c>
      <c r="Q35" s="126">
        <f>'Raw Data'!C35</f>
        <v>0</v>
      </c>
      <c r="R35" s="126">
        <f>'Raw Data'!C35/'Raw Data'!I$30*100</f>
        <v>0</v>
      </c>
      <c r="S35" s="82">
        <f t="shared" si="7"/>
        <v>0</v>
      </c>
      <c r="T35" s="82">
        <f t="shared" si="8"/>
        <v>1</v>
      </c>
      <c r="U35" s="116">
        <f t="shared" si="9"/>
        <v>0</v>
      </c>
      <c r="V35" s="116">
        <f t="shared" si="10"/>
        <v>0</v>
      </c>
      <c r="W35" s="116">
        <f t="shared" si="11"/>
        <v>0</v>
      </c>
      <c r="X35" s="14">
        <f t="shared" si="12"/>
        <v>0</v>
      </c>
      <c r="AS35" s="46"/>
      <c r="AT35" s="46"/>
    </row>
    <row r="36" spans="1:46" ht="12.4" customHeight="1" x14ac:dyDescent="0.2">
      <c r="A36" s="126">
        <v>7.5459308624267578</v>
      </c>
      <c r="B36" s="154">
        <v>0</v>
      </c>
      <c r="C36" s="154">
        <f t="shared" si="1"/>
        <v>1</v>
      </c>
      <c r="D36" s="121">
        <f t="shared" si="2"/>
        <v>0</v>
      </c>
      <c r="E36" s="4">
        <f>(2*Table!$AC$16*0.147)/A36</f>
        <v>12.146292741904016</v>
      </c>
      <c r="F36" s="4">
        <f t="shared" si="3"/>
        <v>24.292585483808033</v>
      </c>
      <c r="G36" s="126">
        <f>IF((('Raw Data'!C36)/('Raw Data'!C$136)*100)&lt;0,0,('Raw Data'!C36)/('Raw Data'!C$136)*100)</f>
        <v>0</v>
      </c>
      <c r="H36" s="126">
        <f t="shared" si="4"/>
        <v>0</v>
      </c>
      <c r="I36" s="112">
        <f t="shared" si="5"/>
        <v>3.914590621178804E-2</v>
      </c>
      <c r="J36" s="4">
        <f>'Raw Data'!F36/I36</f>
        <v>0</v>
      </c>
      <c r="K36" s="84">
        <f t="shared" si="6"/>
        <v>9.3642196909180415E-3</v>
      </c>
      <c r="L36" s="126">
        <f>A36*Table!$AC$9/$AC$16</f>
        <v>1.6943441457655779</v>
      </c>
      <c r="M36" s="126">
        <f>A36*Table!$AD$9/$AC$16</f>
        <v>0.58091799283391243</v>
      </c>
      <c r="N36" s="126">
        <f>ABS(A36*Table!$AE$9/$AC$16)</f>
        <v>0.73367253649321729</v>
      </c>
      <c r="O36" s="126">
        <f>($L36*(Table!$AC$10/Table!$AC$9)/(Table!$AC$12-Table!$AC$14))</f>
        <v>3.6343718270389918</v>
      </c>
      <c r="P36" s="126">
        <f>ROUND(($N36*(Table!$AE$10/Table!$AE$9)/(Table!$AC$12-Table!$AC$13)),2)</f>
        <v>6.02</v>
      </c>
      <c r="Q36" s="126">
        <f>'Raw Data'!C36</f>
        <v>0</v>
      </c>
      <c r="R36" s="126">
        <f>'Raw Data'!C36/'Raw Data'!I$30*100</f>
        <v>0</v>
      </c>
      <c r="S36" s="82">
        <f t="shared" si="7"/>
        <v>0</v>
      </c>
      <c r="T36" s="82">
        <f t="shared" si="8"/>
        <v>1</v>
      </c>
      <c r="U36" s="116">
        <f t="shared" si="9"/>
        <v>0</v>
      </c>
      <c r="V36" s="116">
        <f t="shared" si="10"/>
        <v>0</v>
      </c>
      <c r="W36" s="116">
        <f t="shared" si="11"/>
        <v>0</v>
      </c>
      <c r="X36" s="14">
        <f t="shared" si="12"/>
        <v>0</v>
      </c>
      <c r="AS36" s="46"/>
      <c r="AT36" s="46"/>
    </row>
    <row r="37" spans="1:46" ht="12.4" customHeight="1" x14ac:dyDescent="0.2">
      <c r="A37" s="126">
        <v>8.2497377395629883</v>
      </c>
      <c r="B37" s="154">
        <v>0</v>
      </c>
      <c r="C37" s="154">
        <f t="shared" si="1"/>
        <v>1</v>
      </c>
      <c r="D37" s="121">
        <f t="shared" si="2"/>
        <v>0</v>
      </c>
      <c r="E37" s="4">
        <f>(2*Table!$AC$16*0.147)/A37</f>
        <v>11.110060484184418</v>
      </c>
      <c r="F37" s="4">
        <f t="shared" si="3"/>
        <v>22.220120968368835</v>
      </c>
      <c r="G37" s="126">
        <f>IF((('Raw Data'!C37)/('Raw Data'!C$136)*100)&lt;0,0,('Raw Data'!C37)/('Raw Data'!C$136)*100)</f>
        <v>0</v>
      </c>
      <c r="H37" s="126">
        <f t="shared" si="4"/>
        <v>0</v>
      </c>
      <c r="I37" s="112">
        <f t="shared" si="5"/>
        <v>3.8727320704536439E-2</v>
      </c>
      <c r="J37" s="4">
        <f>'Raw Data'!F37/I37</f>
        <v>0</v>
      </c>
      <c r="K37" s="84">
        <f t="shared" si="6"/>
        <v>1.0237617862414554E-2</v>
      </c>
      <c r="L37" s="126">
        <f>A37*Table!$AC$9/$AC$16</f>
        <v>1.8523751539693587</v>
      </c>
      <c r="M37" s="126">
        <f>A37*Table!$AD$9/$AC$16</f>
        <v>0.63510005278949444</v>
      </c>
      <c r="N37" s="126">
        <f>ABS(A37*Table!$AE$9/$AC$16)</f>
        <v>0.8021019703382879</v>
      </c>
      <c r="O37" s="126">
        <f>($L37*(Table!$AC$10/Table!$AC$9)/(Table!$AC$12-Table!$AC$14))</f>
        <v>3.9733486786129535</v>
      </c>
      <c r="P37" s="126">
        <f>ROUND(($N37*(Table!$AE$10/Table!$AE$9)/(Table!$AC$12-Table!$AC$13)),2)</f>
        <v>6.59</v>
      </c>
      <c r="Q37" s="126">
        <f>'Raw Data'!C37</f>
        <v>0</v>
      </c>
      <c r="R37" s="126">
        <f>'Raw Data'!C37/'Raw Data'!I$30*100</f>
        <v>0</v>
      </c>
      <c r="S37" s="82">
        <f t="shared" si="7"/>
        <v>0</v>
      </c>
      <c r="T37" s="82">
        <f t="shared" si="8"/>
        <v>1</v>
      </c>
      <c r="U37" s="116">
        <f t="shared" si="9"/>
        <v>0</v>
      </c>
      <c r="V37" s="116">
        <f t="shared" si="10"/>
        <v>0</v>
      </c>
      <c r="W37" s="116">
        <f t="shared" si="11"/>
        <v>0</v>
      </c>
      <c r="X37" s="14">
        <f t="shared" si="12"/>
        <v>0</v>
      </c>
      <c r="AS37" s="46"/>
      <c r="AT37" s="46"/>
    </row>
    <row r="38" spans="1:46" ht="12.4" customHeight="1" x14ac:dyDescent="0.2">
      <c r="A38" s="126">
        <v>9.0292482376098633</v>
      </c>
      <c r="B38" s="154">
        <v>0</v>
      </c>
      <c r="C38" s="154">
        <f t="shared" si="1"/>
        <v>1</v>
      </c>
      <c r="D38" s="121">
        <f t="shared" si="2"/>
        <v>0</v>
      </c>
      <c r="E38" s="4">
        <f>(2*Table!$AC$16*0.147)/A38</f>
        <v>10.150909893409432</v>
      </c>
      <c r="F38" s="4">
        <f t="shared" si="3"/>
        <v>20.301819786818864</v>
      </c>
      <c r="G38" s="126">
        <f>IF((('Raw Data'!C38)/('Raw Data'!C$136)*100)&lt;0,0,('Raw Data'!C38)/('Raw Data'!C$136)*100)</f>
        <v>0</v>
      </c>
      <c r="H38" s="126">
        <f t="shared" si="4"/>
        <v>0</v>
      </c>
      <c r="I38" s="112">
        <f t="shared" si="5"/>
        <v>3.921145059594533E-2</v>
      </c>
      <c r="J38" s="4">
        <f>'Raw Data'!F38/I38</f>
        <v>0</v>
      </c>
      <c r="K38" s="84">
        <f t="shared" si="6"/>
        <v>1.1204961413285672E-2</v>
      </c>
      <c r="L38" s="126">
        <f>A38*Table!$AC$9/$AC$16</f>
        <v>2.0274044608909145</v>
      </c>
      <c r="M38" s="126">
        <f>A38*Table!$AD$9/$AC$16</f>
        <v>0.69511010087688496</v>
      </c>
      <c r="N38" s="126">
        <f>ABS(A38*Table!$AE$9/$AC$16)</f>
        <v>0.87789188343871327</v>
      </c>
      <c r="O38" s="126">
        <f>($L38*(Table!$AC$10/Table!$AC$9)/(Table!$AC$12-Table!$AC$14))</f>
        <v>4.3487869173979297</v>
      </c>
      <c r="P38" s="126">
        <f>ROUND(($N38*(Table!$AE$10/Table!$AE$9)/(Table!$AC$12-Table!$AC$13)),2)</f>
        <v>7.21</v>
      </c>
      <c r="Q38" s="126">
        <f>'Raw Data'!C38</f>
        <v>0</v>
      </c>
      <c r="R38" s="126">
        <f>'Raw Data'!C38/'Raw Data'!I$30*100</f>
        <v>0</v>
      </c>
      <c r="S38" s="82">
        <f t="shared" si="7"/>
        <v>0</v>
      </c>
      <c r="T38" s="82">
        <f t="shared" si="8"/>
        <v>1</v>
      </c>
      <c r="U38" s="116">
        <f t="shared" si="9"/>
        <v>0</v>
      </c>
      <c r="V38" s="116">
        <f t="shared" si="10"/>
        <v>0</v>
      </c>
      <c r="W38" s="116">
        <f t="shared" si="11"/>
        <v>0</v>
      </c>
      <c r="X38" s="14">
        <f t="shared" si="12"/>
        <v>0</v>
      </c>
      <c r="AS38" s="46"/>
      <c r="AT38" s="46"/>
    </row>
    <row r="39" spans="1:46" ht="12.4" customHeight="1" x14ac:dyDescent="0.2">
      <c r="A39" s="126">
        <v>9.8821659088134766</v>
      </c>
      <c r="B39" s="154">
        <v>0</v>
      </c>
      <c r="C39" s="154">
        <f t="shared" si="1"/>
        <v>1</v>
      </c>
      <c r="D39" s="121">
        <f t="shared" si="2"/>
        <v>0</v>
      </c>
      <c r="E39" s="4">
        <f>(2*Table!$AC$16*0.147)/A39</f>
        <v>9.2747972570932475</v>
      </c>
      <c r="F39" s="4">
        <f t="shared" si="3"/>
        <v>18.549594514186495</v>
      </c>
      <c r="G39" s="126">
        <f>IF((('Raw Data'!C39)/('Raw Data'!C$136)*100)&lt;0,0,('Raw Data'!C39)/('Raw Data'!C$136)*100)</f>
        <v>0</v>
      </c>
      <c r="H39" s="126">
        <f t="shared" si="4"/>
        <v>0</v>
      </c>
      <c r="I39" s="112">
        <f t="shared" si="5"/>
        <v>3.9200547781877315E-2</v>
      </c>
      <c r="J39" s="4">
        <f>'Raw Data'!F39/I39</f>
        <v>0</v>
      </c>
      <c r="K39" s="84">
        <f t="shared" si="6"/>
        <v>1.2263400537236017E-2</v>
      </c>
      <c r="L39" s="126">
        <f>A39*Table!$AC$9/$AC$16</f>
        <v>2.2189164279856008</v>
      </c>
      <c r="M39" s="126">
        <f>A39*Table!$AD$9/$AC$16</f>
        <v>0.76077134673792035</v>
      </c>
      <c r="N39" s="126">
        <f>ABS(A39*Table!$AE$9/$AC$16)</f>
        <v>0.96081899775507718</v>
      </c>
      <c r="O39" s="126">
        <f>($L39*(Table!$AC$10/Table!$AC$9)/(Table!$AC$12-Table!$AC$14))</f>
        <v>4.7595804976096119</v>
      </c>
      <c r="P39" s="126">
        <f>ROUND(($N39*(Table!$AE$10/Table!$AE$9)/(Table!$AC$12-Table!$AC$13)),2)</f>
        <v>7.89</v>
      </c>
      <c r="Q39" s="126">
        <f>'Raw Data'!C39</f>
        <v>0</v>
      </c>
      <c r="R39" s="126">
        <f>'Raw Data'!C39/'Raw Data'!I$30*100</f>
        <v>0</v>
      </c>
      <c r="S39" s="82">
        <f t="shared" si="7"/>
        <v>0</v>
      </c>
      <c r="T39" s="82">
        <f t="shared" si="8"/>
        <v>1</v>
      </c>
      <c r="U39" s="116">
        <f t="shared" si="9"/>
        <v>0</v>
      </c>
      <c r="V39" s="116">
        <f t="shared" si="10"/>
        <v>0</v>
      </c>
      <c r="W39" s="116">
        <f t="shared" si="11"/>
        <v>0</v>
      </c>
      <c r="X39" s="14">
        <f t="shared" si="12"/>
        <v>0</v>
      </c>
      <c r="AS39" s="46"/>
      <c r="AT39" s="46"/>
    </row>
    <row r="40" spans="1:46" ht="12.4" customHeight="1" x14ac:dyDescent="0.2">
      <c r="A40" s="126">
        <v>10.781588554382324</v>
      </c>
      <c r="B40" s="154">
        <v>0</v>
      </c>
      <c r="C40" s="154">
        <f t="shared" si="1"/>
        <v>1</v>
      </c>
      <c r="D40" s="121">
        <f t="shared" si="2"/>
        <v>0</v>
      </c>
      <c r="E40" s="4">
        <f>(2*Table!$AC$16*0.147)/A40</f>
        <v>8.5010742900172325</v>
      </c>
      <c r="F40" s="4">
        <f t="shared" si="3"/>
        <v>17.002148580034465</v>
      </c>
      <c r="G40" s="126">
        <f>IF((('Raw Data'!C40)/('Raw Data'!C$136)*100)&lt;0,0,('Raw Data'!C40)/('Raw Data'!C$136)*100)</f>
        <v>0</v>
      </c>
      <c r="H40" s="126">
        <f t="shared" si="4"/>
        <v>0</v>
      </c>
      <c r="I40" s="112">
        <f t="shared" si="5"/>
        <v>3.7830613459268525E-2</v>
      </c>
      <c r="J40" s="4">
        <f>'Raw Data'!F40/I40</f>
        <v>0</v>
      </c>
      <c r="K40" s="84">
        <f t="shared" si="6"/>
        <v>1.3379550605616682E-2</v>
      </c>
      <c r="L40" s="126">
        <f>A40*Table!$AC$9/$AC$16</f>
        <v>2.4208705038805491</v>
      </c>
      <c r="M40" s="126">
        <f>A40*Table!$AD$9/$AC$16</f>
        <v>0.83001274418761684</v>
      </c>
      <c r="N40" s="126">
        <f>ABS(A40*Table!$AE$9/$AC$16)</f>
        <v>1.048267677816495</v>
      </c>
      <c r="O40" s="126">
        <f>($L40*(Table!$AC$10/Table!$AC$9)/(Table!$AC$12-Table!$AC$14))</f>
        <v>5.1927724235962023</v>
      </c>
      <c r="P40" s="126">
        <f>ROUND(($N40*(Table!$AE$10/Table!$AE$9)/(Table!$AC$12-Table!$AC$13)),2)</f>
        <v>8.61</v>
      </c>
      <c r="Q40" s="126">
        <f>'Raw Data'!C40</f>
        <v>0</v>
      </c>
      <c r="R40" s="126">
        <f>'Raw Data'!C40/'Raw Data'!I$30*100</f>
        <v>0</v>
      </c>
      <c r="S40" s="82">
        <f t="shared" si="7"/>
        <v>0</v>
      </c>
      <c r="T40" s="82">
        <f t="shared" si="8"/>
        <v>1</v>
      </c>
      <c r="U40" s="116">
        <f t="shared" si="9"/>
        <v>0</v>
      </c>
      <c r="V40" s="116">
        <f t="shared" si="10"/>
        <v>0</v>
      </c>
      <c r="W40" s="116">
        <f t="shared" si="11"/>
        <v>0</v>
      </c>
      <c r="X40" s="14">
        <f t="shared" si="12"/>
        <v>0</v>
      </c>
      <c r="AS40" s="46"/>
      <c r="AT40" s="46"/>
    </row>
    <row r="41" spans="1:46" ht="12.4" customHeight="1" x14ac:dyDescent="0.2">
      <c r="A41" s="126">
        <v>11.883844375610352</v>
      </c>
      <c r="B41" s="154">
        <v>0</v>
      </c>
      <c r="C41" s="154">
        <f t="shared" si="1"/>
        <v>1</v>
      </c>
      <c r="D41" s="121">
        <f t="shared" si="2"/>
        <v>0</v>
      </c>
      <c r="E41" s="4">
        <f>(2*Table!$AC$16*0.147)/A41</f>
        <v>7.7125787218579474</v>
      </c>
      <c r="F41" s="4">
        <f t="shared" si="3"/>
        <v>15.425157443715895</v>
      </c>
      <c r="G41" s="126">
        <f>IF((('Raw Data'!C41)/('Raw Data'!C$136)*100)&lt;0,0,('Raw Data'!C41)/('Raw Data'!C$136)*100)</f>
        <v>0</v>
      </c>
      <c r="H41" s="126">
        <f t="shared" si="4"/>
        <v>0</v>
      </c>
      <c r="I41" s="112">
        <f t="shared" si="5"/>
        <v>4.227420156574202E-2</v>
      </c>
      <c r="J41" s="4">
        <f>'Raw Data'!F41/I41</f>
        <v>0</v>
      </c>
      <c r="K41" s="84">
        <f t="shared" si="6"/>
        <v>1.4747409104952716E-2</v>
      </c>
      <c r="L41" s="126">
        <f>A41*Table!$AC$9/$AC$16</f>
        <v>2.6683682257498322</v>
      </c>
      <c r="M41" s="126">
        <f>A41*Table!$AD$9/$AC$16</f>
        <v>0.91486910597137105</v>
      </c>
      <c r="N41" s="126">
        <f>ABS(A41*Table!$AE$9/$AC$16)</f>
        <v>1.1554373350752825</v>
      </c>
      <c r="O41" s="126">
        <f>($L41*(Table!$AC$10/Table!$AC$9)/(Table!$AC$12-Table!$AC$14))</f>
        <v>5.7236555678889589</v>
      </c>
      <c r="P41" s="126">
        <f>ROUND(($N41*(Table!$AE$10/Table!$AE$9)/(Table!$AC$12-Table!$AC$13)),2)</f>
        <v>9.49</v>
      </c>
      <c r="Q41" s="126">
        <f>'Raw Data'!C41</f>
        <v>0</v>
      </c>
      <c r="R41" s="126">
        <f>'Raw Data'!C41/'Raw Data'!I$30*100</f>
        <v>0</v>
      </c>
      <c r="S41" s="82">
        <f t="shared" si="7"/>
        <v>0</v>
      </c>
      <c r="T41" s="82">
        <f t="shared" si="8"/>
        <v>1</v>
      </c>
      <c r="U41" s="116">
        <f t="shared" si="9"/>
        <v>0</v>
      </c>
      <c r="V41" s="116">
        <f t="shared" si="10"/>
        <v>0</v>
      </c>
      <c r="W41" s="116">
        <f t="shared" si="11"/>
        <v>0</v>
      </c>
      <c r="X41" s="14">
        <f t="shared" si="12"/>
        <v>0</v>
      </c>
      <c r="AS41" s="46"/>
      <c r="AT41" s="46"/>
    </row>
    <row r="42" spans="1:46" ht="12.4" customHeight="1" x14ac:dyDescent="0.2">
      <c r="A42" s="126">
        <v>12.88078784942627</v>
      </c>
      <c r="B42" s="154">
        <v>0</v>
      </c>
      <c r="C42" s="154">
        <f t="shared" si="1"/>
        <v>1</v>
      </c>
      <c r="D42" s="121">
        <f t="shared" si="2"/>
        <v>0</v>
      </c>
      <c r="E42" s="4">
        <f>(2*Table!$AC$16*0.147)/A42</f>
        <v>7.1156427958159485</v>
      </c>
      <c r="F42" s="4">
        <f t="shared" si="3"/>
        <v>14.231285591631897</v>
      </c>
      <c r="G42" s="126">
        <f>IF((('Raw Data'!C42)/('Raw Data'!C$136)*100)&lt;0,0,('Raw Data'!C42)/('Raw Data'!C$136)*100)</f>
        <v>0</v>
      </c>
      <c r="H42" s="126">
        <f t="shared" si="4"/>
        <v>0</v>
      </c>
      <c r="I42" s="112">
        <f t="shared" si="5"/>
        <v>3.498547144103914E-2</v>
      </c>
      <c r="J42" s="4">
        <f>'Raw Data'!F42/I42</f>
        <v>0</v>
      </c>
      <c r="K42" s="84">
        <f t="shared" si="6"/>
        <v>1.5984578895988536E-2</v>
      </c>
      <c r="L42" s="126">
        <f>A42*Table!$AC$9/$AC$16</f>
        <v>2.8922193806722838</v>
      </c>
      <c r="M42" s="126">
        <f>A42*Table!$AD$9/$AC$16</f>
        <v>0.99161807337335439</v>
      </c>
      <c r="N42" s="126">
        <f>ABS(A42*Table!$AE$9/$AC$16)</f>
        <v>1.252367728489947</v>
      </c>
      <c r="O42" s="126">
        <f>($L42*(Table!$AC$10/Table!$AC$9)/(Table!$AC$12-Table!$AC$14))</f>
        <v>6.2038167753588249</v>
      </c>
      <c r="P42" s="126">
        <f>ROUND(($N42*(Table!$AE$10/Table!$AE$9)/(Table!$AC$12-Table!$AC$13)),2)</f>
        <v>10.28</v>
      </c>
      <c r="Q42" s="126">
        <f>'Raw Data'!C42</f>
        <v>0</v>
      </c>
      <c r="R42" s="126">
        <f>'Raw Data'!C42/'Raw Data'!I$30*100</f>
        <v>0</v>
      </c>
      <c r="S42" s="82">
        <f t="shared" si="7"/>
        <v>0</v>
      </c>
      <c r="T42" s="82">
        <f t="shared" si="8"/>
        <v>1</v>
      </c>
      <c r="U42" s="116">
        <f t="shared" si="9"/>
        <v>0</v>
      </c>
      <c r="V42" s="116">
        <f t="shared" si="10"/>
        <v>0</v>
      </c>
      <c r="W42" s="116">
        <f t="shared" si="11"/>
        <v>0</v>
      </c>
      <c r="X42" s="14">
        <f t="shared" si="12"/>
        <v>0</v>
      </c>
      <c r="AS42" s="46"/>
      <c r="AT42" s="46"/>
    </row>
    <row r="43" spans="1:46" ht="12.4" customHeight="1" x14ac:dyDescent="0.2">
      <c r="A43" s="126">
        <v>14.174558639526367</v>
      </c>
      <c r="B43" s="154">
        <v>0</v>
      </c>
      <c r="C43" s="154">
        <f t="shared" si="1"/>
        <v>1</v>
      </c>
      <c r="D43" s="121">
        <f t="shared" si="2"/>
        <v>0</v>
      </c>
      <c r="E43" s="4">
        <f>(2*Table!$AC$16*0.147)/A43</f>
        <v>6.4661685486008356</v>
      </c>
      <c r="F43" s="4">
        <f t="shared" si="3"/>
        <v>12.932337097201671</v>
      </c>
      <c r="G43" s="126">
        <f>IF((('Raw Data'!C43)/('Raw Data'!C$136)*100)&lt;0,0,('Raw Data'!C43)/('Raw Data'!C$136)*100)</f>
        <v>0</v>
      </c>
      <c r="H43" s="126">
        <f t="shared" si="4"/>
        <v>0</v>
      </c>
      <c r="I43" s="112">
        <f t="shared" si="5"/>
        <v>4.1567117601742143E-2</v>
      </c>
      <c r="J43" s="4">
        <f>'Raw Data'!F43/I43</f>
        <v>0</v>
      </c>
      <c r="K43" s="84">
        <f t="shared" si="6"/>
        <v>1.7590100352395534E-2</v>
      </c>
      <c r="L43" s="126">
        <f>A43*Table!$AC$9/$AC$16</f>
        <v>3.1827193871172983</v>
      </c>
      <c r="M43" s="126">
        <f>A43*Table!$AD$9/$AC$16</f>
        <v>1.0912180755830736</v>
      </c>
      <c r="N43" s="126">
        <f>ABS(A43*Table!$AE$9/$AC$16)</f>
        <v>1.3781579211804096</v>
      </c>
      <c r="O43" s="126">
        <f>($L43*(Table!$AC$10/Table!$AC$9)/(Table!$AC$12-Table!$AC$14))</f>
        <v>6.8269399123065178</v>
      </c>
      <c r="P43" s="126">
        <f>ROUND(($N43*(Table!$AE$10/Table!$AE$9)/(Table!$AC$12-Table!$AC$13)),2)</f>
        <v>11.31</v>
      </c>
      <c r="Q43" s="126">
        <f>'Raw Data'!C43</f>
        <v>0</v>
      </c>
      <c r="R43" s="126">
        <f>'Raw Data'!C43/'Raw Data'!I$30*100</f>
        <v>0</v>
      </c>
      <c r="S43" s="82">
        <f t="shared" si="7"/>
        <v>0</v>
      </c>
      <c r="T43" s="82">
        <f t="shared" si="8"/>
        <v>1</v>
      </c>
      <c r="U43" s="116">
        <f t="shared" si="9"/>
        <v>0</v>
      </c>
      <c r="V43" s="116">
        <f t="shared" si="10"/>
        <v>0</v>
      </c>
      <c r="W43" s="116">
        <f t="shared" si="11"/>
        <v>0</v>
      </c>
      <c r="X43" s="14">
        <f t="shared" si="12"/>
        <v>0</v>
      </c>
      <c r="AS43" s="46"/>
      <c r="AT43" s="46"/>
    </row>
    <row r="44" spans="1:46" ht="12.4" customHeight="1" x14ac:dyDescent="0.2">
      <c r="A44" s="126">
        <v>15.479812622070313</v>
      </c>
      <c r="B44" s="154">
        <v>0</v>
      </c>
      <c r="C44" s="154">
        <f t="shared" si="1"/>
        <v>1</v>
      </c>
      <c r="D44" s="121">
        <f t="shared" si="2"/>
        <v>0</v>
      </c>
      <c r="E44" s="4">
        <f>(2*Table!$AC$16*0.147)/A44</f>
        <v>5.9209428113184384</v>
      </c>
      <c r="F44" s="4">
        <f t="shared" si="3"/>
        <v>11.841885622636877</v>
      </c>
      <c r="G44" s="126">
        <f>IF((('Raw Data'!C44)/('Raw Data'!C$136)*100)&lt;0,0,('Raw Data'!C44)/('Raw Data'!C$136)*100)</f>
        <v>0</v>
      </c>
      <c r="H44" s="126">
        <f t="shared" si="4"/>
        <v>0</v>
      </c>
      <c r="I44" s="112">
        <f t="shared" si="5"/>
        <v>3.8256154463609748E-2</v>
      </c>
      <c r="J44" s="4">
        <f>'Raw Data'!F44/I44</f>
        <v>0</v>
      </c>
      <c r="K44" s="84">
        <f t="shared" si="6"/>
        <v>1.9209872023753842E-2</v>
      </c>
      <c r="L44" s="126">
        <f>A44*Table!$AC$9/$AC$16</f>
        <v>3.4757978004211418</v>
      </c>
      <c r="M44" s="126">
        <f>A44*Table!$AD$9/$AC$16</f>
        <v>1.1917021030015345</v>
      </c>
      <c r="N44" s="126">
        <f>ABS(A44*Table!$AE$9/$AC$16)</f>
        <v>1.5050645967913916</v>
      </c>
      <c r="O44" s="126">
        <f>($L44*(Table!$AC$10/Table!$AC$9)/(Table!$AC$12-Table!$AC$14))</f>
        <v>7.4555937374970869</v>
      </c>
      <c r="P44" s="126">
        <f>ROUND(($N44*(Table!$AE$10/Table!$AE$9)/(Table!$AC$12-Table!$AC$13)),2)</f>
        <v>12.36</v>
      </c>
      <c r="Q44" s="126">
        <f>'Raw Data'!C44</f>
        <v>0</v>
      </c>
      <c r="R44" s="126">
        <f>'Raw Data'!C44/'Raw Data'!I$30*100</f>
        <v>0</v>
      </c>
      <c r="S44" s="82">
        <f t="shared" si="7"/>
        <v>0</v>
      </c>
      <c r="T44" s="82">
        <f t="shared" si="8"/>
        <v>1</v>
      </c>
      <c r="U44" s="116">
        <f t="shared" si="9"/>
        <v>0</v>
      </c>
      <c r="V44" s="116">
        <f t="shared" si="10"/>
        <v>0</v>
      </c>
      <c r="W44" s="116">
        <f t="shared" si="11"/>
        <v>0</v>
      </c>
      <c r="X44" s="14">
        <f t="shared" si="12"/>
        <v>0</v>
      </c>
      <c r="AS44" s="46"/>
      <c r="AT44" s="46"/>
    </row>
    <row r="45" spans="1:46" ht="12.4" customHeight="1" x14ac:dyDescent="0.2">
      <c r="A45" s="126">
        <v>16.869380950927734</v>
      </c>
      <c r="B45" s="154">
        <v>0</v>
      </c>
      <c r="C45" s="154">
        <f t="shared" si="1"/>
        <v>1</v>
      </c>
      <c r="D45" s="121">
        <f t="shared" si="2"/>
        <v>0</v>
      </c>
      <c r="E45" s="4">
        <f>(2*Table!$AC$16*0.147)/A45</f>
        <v>5.4332216180204913</v>
      </c>
      <c r="F45" s="4">
        <f t="shared" si="3"/>
        <v>10.866443236040983</v>
      </c>
      <c r="G45" s="126">
        <f>IF((('Raw Data'!C45)/('Raw Data'!C$136)*100)&lt;0,0,('Raw Data'!C45)/('Raw Data'!C$136)*100)</f>
        <v>0</v>
      </c>
      <c r="H45" s="126">
        <f t="shared" si="4"/>
        <v>0</v>
      </c>
      <c r="I45" s="112">
        <f t="shared" si="5"/>
        <v>3.7333446356926703E-2</v>
      </c>
      <c r="J45" s="4">
        <f>'Raw Data'!F45/I45</f>
        <v>0</v>
      </c>
      <c r="K45" s="84">
        <f t="shared" si="6"/>
        <v>2.0934274664620077E-2</v>
      </c>
      <c r="L45" s="126">
        <f>A45*Table!$AC$9/$AC$16</f>
        <v>3.7878079428495681</v>
      </c>
      <c r="M45" s="126">
        <f>A45*Table!$AD$9/$AC$16</f>
        <v>1.2986770089769948</v>
      </c>
      <c r="N45" s="126">
        <f>ABS(A45*Table!$AE$9/$AC$16)</f>
        <v>1.6401689515821007</v>
      </c>
      <c r="O45" s="126">
        <f>($L45*(Table!$AC$10/Table!$AC$9)/(Table!$AC$12-Table!$AC$14))</f>
        <v>8.1248561622684861</v>
      </c>
      <c r="P45" s="126">
        <f>ROUND(($N45*(Table!$AE$10/Table!$AE$9)/(Table!$AC$12-Table!$AC$13)),2)</f>
        <v>13.47</v>
      </c>
      <c r="Q45" s="126">
        <f>'Raw Data'!C45</f>
        <v>0</v>
      </c>
      <c r="R45" s="126">
        <f>'Raw Data'!C45/'Raw Data'!I$30*100</f>
        <v>0</v>
      </c>
      <c r="S45" s="82">
        <f t="shared" si="7"/>
        <v>0</v>
      </c>
      <c r="T45" s="82">
        <f t="shared" si="8"/>
        <v>1</v>
      </c>
      <c r="U45" s="116">
        <f t="shared" si="9"/>
        <v>0</v>
      </c>
      <c r="V45" s="116">
        <f t="shared" si="10"/>
        <v>0</v>
      </c>
      <c r="W45" s="116">
        <f t="shared" si="11"/>
        <v>0</v>
      </c>
      <c r="X45" s="14">
        <f t="shared" si="12"/>
        <v>0</v>
      </c>
      <c r="AS45" s="46"/>
      <c r="AT45" s="46"/>
    </row>
    <row r="46" spans="1:46" ht="12.4" customHeight="1" x14ac:dyDescent="0.2">
      <c r="A46" s="126">
        <v>18.467361450195313</v>
      </c>
      <c r="B46" s="154">
        <v>0</v>
      </c>
      <c r="C46" s="154">
        <f t="shared" si="1"/>
        <v>1</v>
      </c>
      <c r="D46" s="121">
        <f t="shared" si="2"/>
        <v>0</v>
      </c>
      <c r="E46" s="4">
        <f>(2*Table!$AC$16*0.147)/A46</f>
        <v>4.9630850358557463</v>
      </c>
      <c r="F46" s="4">
        <f t="shared" si="3"/>
        <v>9.9261700717114927</v>
      </c>
      <c r="G46" s="126">
        <f>IF((('Raw Data'!C46)/('Raw Data'!C$136)*100)&lt;0,0,('Raw Data'!C46)/('Raw Data'!C$136)*100)</f>
        <v>0</v>
      </c>
      <c r="H46" s="126">
        <f t="shared" si="4"/>
        <v>0</v>
      </c>
      <c r="I46" s="112">
        <f t="shared" si="5"/>
        <v>3.930570370106401E-2</v>
      </c>
      <c r="J46" s="4">
        <f>'Raw Data'!F46/I46</f>
        <v>0</v>
      </c>
      <c r="K46" s="84">
        <f t="shared" si="6"/>
        <v>2.2917309061536374E-2</v>
      </c>
      <c r="L46" s="126">
        <f>A46*Table!$AC$9/$AC$16</f>
        <v>4.1466144245605392</v>
      </c>
      <c r="M46" s="126">
        <f>A46*Table!$AD$9/$AC$16</f>
        <v>1.4216963741350419</v>
      </c>
      <c r="N46" s="126">
        <f>ABS(A46*Table!$AE$9/$AC$16)</f>
        <v>1.7955367156842095</v>
      </c>
      <c r="O46" s="126">
        <f>($L46*(Table!$AC$10/Table!$AC$9)/(Table!$AC$12-Table!$AC$14))</f>
        <v>8.8944968351791918</v>
      </c>
      <c r="P46" s="126">
        <f>ROUND(($N46*(Table!$AE$10/Table!$AE$9)/(Table!$AC$12-Table!$AC$13)),2)</f>
        <v>14.74</v>
      </c>
      <c r="Q46" s="126">
        <f>'Raw Data'!C46</f>
        <v>0</v>
      </c>
      <c r="R46" s="126">
        <f>'Raw Data'!C46/'Raw Data'!I$30*100</f>
        <v>0</v>
      </c>
      <c r="S46" s="82">
        <f t="shared" si="7"/>
        <v>0</v>
      </c>
      <c r="T46" s="82">
        <f t="shared" si="8"/>
        <v>1</v>
      </c>
      <c r="U46" s="116">
        <f t="shared" si="9"/>
        <v>0</v>
      </c>
      <c r="V46" s="116">
        <f t="shared" si="10"/>
        <v>0</v>
      </c>
      <c r="W46" s="116">
        <f t="shared" si="11"/>
        <v>0</v>
      </c>
      <c r="X46" s="14">
        <f t="shared" si="12"/>
        <v>0</v>
      </c>
      <c r="AS46" s="46"/>
      <c r="AT46" s="46"/>
    </row>
    <row r="47" spans="1:46" ht="12.4" customHeight="1" x14ac:dyDescent="0.2">
      <c r="A47" s="126">
        <v>20.271045684814453</v>
      </c>
      <c r="B47" s="154">
        <v>0</v>
      </c>
      <c r="C47" s="154">
        <f t="shared" si="1"/>
        <v>1</v>
      </c>
      <c r="D47" s="121">
        <f t="shared" si="2"/>
        <v>0</v>
      </c>
      <c r="E47" s="4">
        <f>(2*Table!$AC$16*0.147)/A47</f>
        <v>4.5214779094432584</v>
      </c>
      <c r="F47" s="4">
        <f t="shared" si="3"/>
        <v>9.0429558188865169</v>
      </c>
      <c r="G47" s="126">
        <f>IF((('Raw Data'!C47)/('Raw Data'!C$136)*100)&lt;0,0,('Raw Data'!C47)/('Raw Data'!C$136)*100)</f>
        <v>0</v>
      </c>
      <c r="H47" s="126">
        <f t="shared" si="4"/>
        <v>0</v>
      </c>
      <c r="I47" s="112">
        <f t="shared" si="5"/>
        <v>4.0471302966405776E-2</v>
      </c>
      <c r="J47" s="4">
        <f>'Raw Data'!F47/I47</f>
        <v>0</v>
      </c>
      <c r="K47" s="84">
        <f t="shared" si="6"/>
        <v>2.5155614147277267E-2</v>
      </c>
      <c r="L47" s="126">
        <f>A47*Table!$AC$9/$AC$16</f>
        <v>4.5516091004266501</v>
      </c>
      <c r="M47" s="126">
        <f>A47*Table!$AD$9/$AC$16</f>
        <v>1.5605516915748514</v>
      </c>
      <c r="N47" s="126">
        <f>ABS(A47*Table!$AE$9/$AC$16)</f>
        <v>1.9709045545329578</v>
      </c>
      <c r="O47" s="126">
        <f>($L47*(Table!$AC$10/Table!$AC$9)/(Table!$AC$12-Table!$AC$14))</f>
        <v>9.7632112836264504</v>
      </c>
      <c r="P47" s="126">
        <f>ROUND(($N47*(Table!$AE$10/Table!$AE$9)/(Table!$AC$12-Table!$AC$13)),2)</f>
        <v>16.18</v>
      </c>
      <c r="Q47" s="126">
        <f>'Raw Data'!C47</f>
        <v>0</v>
      </c>
      <c r="R47" s="126">
        <f>'Raw Data'!C47/'Raw Data'!I$30*100</f>
        <v>0</v>
      </c>
      <c r="S47" s="82">
        <f t="shared" si="7"/>
        <v>0</v>
      </c>
      <c r="T47" s="82">
        <f t="shared" si="8"/>
        <v>1</v>
      </c>
      <c r="U47" s="116">
        <f t="shared" si="9"/>
        <v>0</v>
      </c>
      <c r="V47" s="116">
        <f t="shared" si="10"/>
        <v>0</v>
      </c>
      <c r="W47" s="116">
        <f t="shared" si="11"/>
        <v>0</v>
      </c>
      <c r="X47" s="14">
        <f t="shared" si="12"/>
        <v>0</v>
      </c>
      <c r="AS47" s="46"/>
      <c r="AT47" s="46"/>
    </row>
    <row r="48" spans="1:46" ht="12.4" customHeight="1" x14ac:dyDescent="0.2">
      <c r="A48" s="126">
        <v>22.159374237060547</v>
      </c>
      <c r="B48" s="154">
        <v>0</v>
      </c>
      <c r="C48" s="154">
        <f t="shared" si="1"/>
        <v>1</v>
      </c>
      <c r="D48" s="121">
        <f t="shared" si="2"/>
        <v>0</v>
      </c>
      <c r="E48" s="4">
        <f>(2*Table!$AC$16*0.147)/A48</f>
        <v>4.1361766033949943</v>
      </c>
      <c r="F48" s="4">
        <f t="shared" si="3"/>
        <v>8.2723532067899885</v>
      </c>
      <c r="G48" s="126">
        <f>IF((('Raw Data'!C48)/('Raw Data'!C$136)*100)&lt;0,0,('Raw Data'!C48)/('Raw Data'!C$136)*100)</f>
        <v>0</v>
      </c>
      <c r="H48" s="126">
        <f t="shared" si="4"/>
        <v>0</v>
      </c>
      <c r="I48" s="112">
        <f t="shared" si="5"/>
        <v>3.868133968769405E-2</v>
      </c>
      <c r="J48" s="4">
        <f>'Raw Data'!F48/I48</f>
        <v>0</v>
      </c>
      <c r="K48" s="84">
        <f t="shared" si="6"/>
        <v>2.7498959684659898E-2</v>
      </c>
      <c r="L48" s="126">
        <f>A48*Table!$AC$9/$AC$16</f>
        <v>4.9756095963377946</v>
      </c>
      <c r="M48" s="126">
        <f>A48*Table!$AD$9/$AC$16</f>
        <v>1.7059232901729582</v>
      </c>
      <c r="N48" s="126">
        <f>ABS(A48*Table!$AE$9/$AC$16)</f>
        <v>2.1545021548710834</v>
      </c>
      <c r="O48" s="126">
        <f>($L48*(Table!$AC$10/Table!$AC$9)/(Table!$AC$12-Table!$AC$14))</f>
        <v>10.672693256837826</v>
      </c>
      <c r="P48" s="126">
        <f>ROUND(($N48*(Table!$AE$10/Table!$AE$9)/(Table!$AC$12-Table!$AC$13)),2)</f>
        <v>17.690000000000001</v>
      </c>
      <c r="Q48" s="126">
        <f>'Raw Data'!C48</f>
        <v>0</v>
      </c>
      <c r="R48" s="126">
        <f>'Raw Data'!C48/'Raw Data'!I$30*100</f>
        <v>0</v>
      </c>
      <c r="S48" s="82">
        <f t="shared" si="7"/>
        <v>0</v>
      </c>
      <c r="T48" s="82">
        <f t="shared" si="8"/>
        <v>1</v>
      </c>
      <c r="U48" s="116">
        <f t="shared" si="9"/>
        <v>0</v>
      </c>
      <c r="V48" s="116">
        <f t="shared" si="10"/>
        <v>0</v>
      </c>
      <c r="W48" s="116">
        <f t="shared" si="11"/>
        <v>0</v>
      </c>
      <c r="X48" s="14">
        <f t="shared" si="12"/>
        <v>0</v>
      </c>
      <c r="AS48" s="46"/>
      <c r="AT48" s="46"/>
    </row>
    <row r="49" spans="1:46" ht="12.4" customHeight="1" x14ac:dyDescent="0.2">
      <c r="A49" s="126">
        <v>24.253406524658203</v>
      </c>
      <c r="B49" s="154">
        <v>0</v>
      </c>
      <c r="C49" s="154">
        <f t="shared" si="1"/>
        <v>1</v>
      </c>
      <c r="D49" s="121">
        <f t="shared" si="2"/>
        <v>0</v>
      </c>
      <c r="E49" s="4">
        <f>(2*Table!$AC$16*0.147)/A49</f>
        <v>3.7790602805432219</v>
      </c>
      <c r="F49" s="4">
        <f t="shared" si="3"/>
        <v>7.5581205610864437</v>
      </c>
      <c r="G49" s="126">
        <f>IF((('Raw Data'!C49)/('Raw Data'!C$136)*100)&lt;0,0,('Raw Data'!C49)/('Raw Data'!C$136)*100)</f>
        <v>0</v>
      </c>
      <c r="H49" s="126">
        <f t="shared" si="4"/>
        <v>0</v>
      </c>
      <c r="I49" s="112">
        <f t="shared" si="5"/>
        <v>3.9215254174783554E-2</v>
      </c>
      <c r="J49" s="4">
        <f>'Raw Data'!F49/I49</f>
        <v>0</v>
      </c>
      <c r="K49" s="84">
        <f t="shared" si="6"/>
        <v>3.009757591086714E-2</v>
      </c>
      <c r="L49" s="126">
        <f>A49*Table!$AC$9/$AC$16</f>
        <v>5.4457982864040799</v>
      </c>
      <c r="M49" s="126">
        <f>A49*Table!$AD$9/$AC$16</f>
        <v>1.8671308410528273</v>
      </c>
      <c r="N49" s="126">
        <f>ABS(A49*Table!$AE$9/$AC$16)</f>
        <v>2.3580998299558487</v>
      </c>
      <c r="O49" s="126">
        <f>($L49*(Table!$AC$10/Table!$AC$9)/(Table!$AC$12-Table!$AC$14))</f>
        <v>11.681249005585759</v>
      </c>
      <c r="P49" s="126">
        <f>ROUND(($N49*(Table!$AE$10/Table!$AE$9)/(Table!$AC$12-Table!$AC$13)),2)</f>
        <v>19.36</v>
      </c>
      <c r="Q49" s="126">
        <f>'Raw Data'!C49</f>
        <v>0</v>
      </c>
      <c r="R49" s="126">
        <f>'Raw Data'!C49/'Raw Data'!I$30*100</f>
        <v>0</v>
      </c>
      <c r="S49" s="82">
        <f t="shared" si="7"/>
        <v>0</v>
      </c>
      <c r="T49" s="82">
        <f t="shared" si="8"/>
        <v>1</v>
      </c>
      <c r="U49" s="116">
        <f t="shared" si="9"/>
        <v>0</v>
      </c>
      <c r="V49" s="116">
        <f t="shared" si="10"/>
        <v>0</v>
      </c>
      <c r="W49" s="116">
        <f t="shared" si="11"/>
        <v>0</v>
      </c>
      <c r="X49" s="14">
        <f t="shared" si="12"/>
        <v>0</v>
      </c>
      <c r="AS49" s="46"/>
      <c r="AT49" s="46"/>
    </row>
    <row r="50" spans="1:46" ht="12.4" customHeight="1" x14ac:dyDescent="0.2">
      <c r="A50" s="126">
        <v>26.593496322631836</v>
      </c>
      <c r="B50" s="154">
        <v>0</v>
      </c>
      <c r="C50" s="154">
        <f t="shared" si="1"/>
        <v>1</v>
      </c>
      <c r="D50" s="121">
        <f t="shared" si="2"/>
        <v>0</v>
      </c>
      <c r="E50" s="4">
        <f>(2*Table!$AC$16*0.147)/A50</f>
        <v>3.4465225690238595</v>
      </c>
      <c r="F50" s="4">
        <f t="shared" si="3"/>
        <v>6.8930451380477189</v>
      </c>
      <c r="G50" s="126">
        <f>IF((('Raw Data'!C50)/('Raw Data'!C$136)*100)&lt;0,0,('Raw Data'!C50)/('Raw Data'!C$136)*100)</f>
        <v>0</v>
      </c>
      <c r="H50" s="126">
        <f t="shared" si="4"/>
        <v>0</v>
      </c>
      <c r="I50" s="112">
        <f t="shared" si="5"/>
        <v>4.0002692739797174E-2</v>
      </c>
      <c r="J50" s="4">
        <f>'Raw Data'!F50/I50</f>
        <v>0</v>
      </c>
      <c r="K50" s="84">
        <f t="shared" si="6"/>
        <v>3.3001540360609517E-2</v>
      </c>
      <c r="L50" s="126">
        <f>A50*Table!$AC$9/$AC$16</f>
        <v>5.971236104752613</v>
      </c>
      <c r="M50" s="126">
        <f>A50*Table!$AD$9/$AC$16</f>
        <v>2.047280950200896</v>
      </c>
      <c r="N50" s="126">
        <f>ABS(A50*Table!$AE$9/$AC$16)</f>
        <v>2.5856210793553003</v>
      </c>
      <c r="O50" s="126">
        <f>($L50*(Table!$AC$10/Table!$AC$9)/(Table!$AC$12-Table!$AC$14))</f>
        <v>12.808314253008609</v>
      </c>
      <c r="P50" s="126">
        <f>ROUND(($N50*(Table!$AE$10/Table!$AE$9)/(Table!$AC$12-Table!$AC$13)),2)</f>
        <v>21.23</v>
      </c>
      <c r="Q50" s="126">
        <f>'Raw Data'!C50</f>
        <v>0</v>
      </c>
      <c r="R50" s="126">
        <f>'Raw Data'!C50/'Raw Data'!I$30*100</f>
        <v>0</v>
      </c>
      <c r="S50" s="82">
        <f t="shared" si="7"/>
        <v>0</v>
      </c>
      <c r="T50" s="82">
        <f t="shared" si="8"/>
        <v>1</v>
      </c>
      <c r="U50" s="116">
        <f t="shared" si="9"/>
        <v>0</v>
      </c>
      <c r="V50" s="116">
        <f t="shared" si="10"/>
        <v>0</v>
      </c>
      <c r="W50" s="116">
        <f t="shared" si="11"/>
        <v>0</v>
      </c>
      <c r="X50" s="14">
        <f t="shared" si="12"/>
        <v>0</v>
      </c>
      <c r="AS50" s="46"/>
      <c r="AT50" s="46"/>
    </row>
    <row r="51" spans="1:46" ht="12.4" customHeight="1" x14ac:dyDescent="0.2">
      <c r="A51" s="126">
        <v>28.997478485107422</v>
      </c>
      <c r="B51" s="154">
        <v>0</v>
      </c>
      <c r="C51" s="154">
        <f t="shared" si="1"/>
        <v>1</v>
      </c>
      <c r="D51" s="121">
        <f t="shared" si="2"/>
        <v>0</v>
      </c>
      <c r="E51" s="4">
        <f>(2*Table!$AC$16*0.147)/A51</f>
        <v>3.1607950088583054</v>
      </c>
      <c r="F51" s="4">
        <f t="shared" si="3"/>
        <v>6.3215900177166109</v>
      </c>
      <c r="G51" s="126">
        <f>IF((('Raw Data'!C51)/('Raw Data'!C$136)*100)&lt;0,0,('Raw Data'!C51)/('Raw Data'!C$136)*100)</f>
        <v>0</v>
      </c>
      <c r="H51" s="126">
        <f t="shared" si="4"/>
        <v>0</v>
      </c>
      <c r="I51" s="112">
        <f t="shared" si="5"/>
        <v>3.7584795861157372E-2</v>
      </c>
      <c r="J51" s="4">
        <f>'Raw Data'!F51/I51</f>
        <v>0</v>
      </c>
      <c r="K51" s="84">
        <f t="shared" si="6"/>
        <v>3.598479285959013E-2</v>
      </c>
      <c r="L51" s="126">
        <f>A51*Table!$AC$9/$AC$16</f>
        <v>6.5110201523108566</v>
      </c>
      <c r="M51" s="126">
        <f>A51*Table!$AD$9/$AC$16</f>
        <v>2.2323497665065792</v>
      </c>
      <c r="N51" s="126">
        <f>ABS(A51*Table!$AE$9/$AC$16)</f>
        <v>2.8193544282268133</v>
      </c>
      <c r="O51" s="126">
        <f>($L51*(Table!$AC$10/Table!$AC$9)/(Table!$AC$12-Table!$AC$14))</f>
        <v>13.966152192858981</v>
      </c>
      <c r="P51" s="126">
        <f>ROUND(($N51*(Table!$AE$10/Table!$AE$9)/(Table!$AC$12-Table!$AC$13)),2)</f>
        <v>23.15</v>
      </c>
      <c r="Q51" s="126">
        <f>'Raw Data'!C51</f>
        <v>0</v>
      </c>
      <c r="R51" s="126">
        <f>'Raw Data'!C51/'Raw Data'!I$30*100</f>
        <v>0</v>
      </c>
      <c r="S51" s="82">
        <f t="shared" si="7"/>
        <v>0</v>
      </c>
      <c r="T51" s="82">
        <f t="shared" si="8"/>
        <v>1</v>
      </c>
      <c r="U51" s="116">
        <f t="shared" si="9"/>
        <v>0</v>
      </c>
      <c r="V51" s="116">
        <f t="shared" si="10"/>
        <v>0</v>
      </c>
      <c r="W51" s="116">
        <f t="shared" si="11"/>
        <v>0</v>
      </c>
      <c r="X51" s="14">
        <f t="shared" si="12"/>
        <v>0</v>
      </c>
      <c r="AS51" s="46"/>
      <c r="AT51" s="46"/>
    </row>
    <row r="52" spans="1:46" ht="12.4" customHeight="1" x14ac:dyDescent="0.2">
      <c r="A52" s="126">
        <v>29.644582748413086</v>
      </c>
      <c r="B52" s="154">
        <v>0</v>
      </c>
      <c r="C52" s="154">
        <f t="shared" si="1"/>
        <v>1</v>
      </c>
      <c r="D52" s="121">
        <f t="shared" si="2"/>
        <v>0</v>
      </c>
      <c r="E52" s="4">
        <f>(2*Table!$AC$16*0.147)/A52</f>
        <v>3.0917987965308789</v>
      </c>
      <c r="F52" s="4">
        <f t="shared" si="3"/>
        <v>6.1835975930617577</v>
      </c>
      <c r="G52" s="126">
        <f>IF((('Raw Data'!C52)/('Raw Data'!C$136)*100)&lt;0,0,('Raw Data'!C52)/('Raw Data'!C$136)*100)</f>
        <v>0</v>
      </c>
      <c r="H52" s="126">
        <f t="shared" si="4"/>
        <v>0</v>
      </c>
      <c r="I52" s="112">
        <f t="shared" si="5"/>
        <v>9.5851070915632941E-3</v>
      </c>
      <c r="J52" s="4">
        <f>'Raw Data'!F52/I52</f>
        <v>0</v>
      </c>
      <c r="K52" s="84">
        <f t="shared" si="6"/>
        <v>3.6787825195162729E-2</v>
      </c>
      <c r="L52" s="126">
        <f>A52*Table!$AC$9/$AC$16</f>
        <v>6.656319299655455</v>
      </c>
      <c r="M52" s="126">
        <f>A52*Table!$AD$9/$AC$16</f>
        <v>2.2821666170247275</v>
      </c>
      <c r="N52" s="126">
        <f>ABS(A52*Table!$AE$9/$AC$16)</f>
        <v>2.8822708046011338</v>
      </c>
      <c r="O52" s="126">
        <f>($L52*(Table!$AC$10/Table!$AC$9)/(Table!$AC$12-Table!$AC$14))</f>
        <v>14.277819175580129</v>
      </c>
      <c r="P52" s="126">
        <f>ROUND(($N52*(Table!$AE$10/Table!$AE$9)/(Table!$AC$12-Table!$AC$13)),2)</f>
        <v>23.66</v>
      </c>
      <c r="Q52" s="126">
        <f>'Raw Data'!C52</f>
        <v>0</v>
      </c>
      <c r="R52" s="126">
        <f>'Raw Data'!C52/'Raw Data'!I$30*100</f>
        <v>0</v>
      </c>
      <c r="S52" s="82">
        <f t="shared" si="7"/>
        <v>0</v>
      </c>
      <c r="T52" s="82">
        <f t="shared" si="8"/>
        <v>1</v>
      </c>
      <c r="U52" s="116">
        <f t="shared" si="9"/>
        <v>0</v>
      </c>
      <c r="V52" s="116">
        <f t="shared" si="10"/>
        <v>0</v>
      </c>
      <c r="W52" s="116">
        <f t="shared" si="11"/>
        <v>0</v>
      </c>
      <c r="X52" s="14">
        <f t="shared" si="12"/>
        <v>0</v>
      </c>
      <c r="AS52" s="46"/>
      <c r="AT52" s="46"/>
    </row>
    <row r="53" spans="1:46" ht="12.4" customHeight="1" x14ac:dyDescent="0.2">
      <c r="A53" s="126">
        <v>34.043212890625</v>
      </c>
      <c r="B53" s="154">
        <v>0</v>
      </c>
      <c r="C53" s="154">
        <f t="shared" si="1"/>
        <v>1</v>
      </c>
      <c r="D53" s="121">
        <f t="shared" si="2"/>
        <v>0</v>
      </c>
      <c r="E53" s="4">
        <f>(2*Table!$AC$16*0.147)/A53</f>
        <v>2.6923159561841503</v>
      </c>
      <c r="F53" s="4">
        <f t="shared" si="3"/>
        <v>5.3846319123683006</v>
      </c>
      <c r="G53" s="126">
        <f>IF((('Raw Data'!C53)/('Raw Data'!C$136)*100)&lt;0,0,('Raw Data'!C53)/('Raw Data'!C$136)*100)</f>
        <v>0</v>
      </c>
      <c r="H53" s="126">
        <f t="shared" si="4"/>
        <v>0</v>
      </c>
      <c r="I53" s="112">
        <f t="shared" si="5"/>
        <v>6.0085198715356447E-2</v>
      </c>
      <c r="J53" s="4">
        <f>'Raw Data'!F53/I53</f>
        <v>0</v>
      </c>
      <c r="K53" s="84">
        <f t="shared" si="6"/>
        <v>4.2246361688766373E-2</v>
      </c>
      <c r="L53" s="126">
        <f>A53*Table!$AC$9/$AC$16</f>
        <v>7.6439765372739776</v>
      </c>
      <c r="M53" s="126">
        <f>A53*Table!$AD$9/$AC$16</f>
        <v>2.6207919556367925</v>
      </c>
      <c r="N53" s="126">
        <f>ABS(A53*Table!$AE$9/$AC$16)</f>
        <v>3.3099389336057361</v>
      </c>
      <c r="O53" s="126">
        <f>($L53*(Table!$AC$10/Table!$AC$9)/(Table!$AC$12-Table!$AC$14))</f>
        <v>16.396346068798753</v>
      </c>
      <c r="P53" s="126">
        <f>ROUND(($N53*(Table!$AE$10/Table!$AE$9)/(Table!$AC$12-Table!$AC$13)),2)</f>
        <v>27.18</v>
      </c>
      <c r="Q53" s="126">
        <f>'Raw Data'!C53</f>
        <v>0</v>
      </c>
      <c r="R53" s="126">
        <f>'Raw Data'!C53/'Raw Data'!I$30*100</f>
        <v>0</v>
      </c>
      <c r="S53" s="82">
        <f t="shared" si="7"/>
        <v>0</v>
      </c>
      <c r="T53" s="82">
        <f t="shared" si="8"/>
        <v>1</v>
      </c>
      <c r="U53" s="116">
        <f t="shared" si="9"/>
        <v>0</v>
      </c>
      <c r="V53" s="116">
        <f t="shared" si="10"/>
        <v>0</v>
      </c>
      <c r="W53" s="116">
        <f t="shared" si="11"/>
        <v>0</v>
      </c>
      <c r="X53" s="14">
        <f t="shared" si="12"/>
        <v>0</v>
      </c>
      <c r="Z53" s="154"/>
      <c r="AS53" s="46"/>
      <c r="AT53" s="46"/>
    </row>
    <row r="54" spans="1:46" ht="12.4" customHeight="1" x14ac:dyDescent="0.2">
      <c r="A54" s="126">
        <v>35.178867340087891</v>
      </c>
      <c r="B54" s="154">
        <v>0</v>
      </c>
      <c r="C54" s="154">
        <f t="shared" si="1"/>
        <v>1</v>
      </c>
      <c r="D54" s="121">
        <f t="shared" si="2"/>
        <v>0</v>
      </c>
      <c r="E54" s="4">
        <f>(2*Table!$AC$16*0.147)/A54</f>
        <v>2.6054018277262321</v>
      </c>
      <c r="F54" s="4">
        <f t="shared" si="3"/>
        <v>5.2108036554524642</v>
      </c>
      <c r="G54" s="126">
        <f>IF((('Raw Data'!C54)/('Raw Data'!C$136)*100)&lt;0,0,('Raw Data'!C54)/('Raw Data'!C$136)*100)</f>
        <v>0</v>
      </c>
      <c r="H54" s="126">
        <f t="shared" si="4"/>
        <v>0</v>
      </c>
      <c r="I54" s="112">
        <f t="shared" si="5"/>
        <v>1.4251311609339068E-2</v>
      </c>
      <c r="J54" s="4">
        <f>'Raw Data'!F54/I54</f>
        <v>0</v>
      </c>
      <c r="K54" s="84">
        <f t="shared" si="6"/>
        <v>4.3655666644194895E-2</v>
      </c>
      <c r="L54" s="126">
        <f>A54*Table!$AC$9/$AC$16</f>
        <v>7.8989735022794676</v>
      </c>
      <c r="M54" s="126">
        <f>A54*Table!$AD$9/$AC$16</f>
        <v>2.7082194864958176</v>
      </c>
      <c r="N54" s="126">
        <f>ABS(A54*Table!$AE$9/$AC$16)</f>
        <v>3.420355858397079</v>
      </c>
      <c r="O54" s="126">
        <f>($L54*(Table!$AC$10/Table!$AC$9)/(Table!$AC$12-Table!$AC$14))</f>
        <v>16.943315105704567</v>
      </c>
      <c r="P54" s="126">
        <f>ROUND(($N54*(Table!$AE$10/Table!$AE$9)/(Table!$AC$12-Table!$AC$13)),2)</f>
        <v>28.08</v>
      </c>
      <c r="Q54" s="126">
        <f>'Raw Data'!C54</f>
        <v>0</v>
      </c>
      <c r="R54" s="126">
        <f>'Raw Data'!C54/'Raw Data'!I$30*100</f>
        <v>0</v>
      </c>
      <c r="S54" s="82">
        <f t="shared" si="7"/>
        <v>0</v>
      </c>
      <c r="T54" s="82">
        <f t="shared" si="8"/>
        <v>1</v>
      </c>
      <c r="U54" s="116">
        <f t="shared" si="9"/>
        <v>0</v>
      </c>
      <c r="V54" s="116">
        <f t="shared" si="10"/>
        <v>0</v>
      </c>
      <c r="W54" s="116">
        <f t="shared" si="11"/>
        <v>0</v>
      </c>
      <c r="X54" s="14">
        <f t="shared" si="12"/>
        <v>0</v>
      </c>
      <c r="Z54" s="154"/>
      <c r="AS54" s="46"/>
      <c r="AT54" s="46"/>
    </row>
    <row r="55" spans="1:46" ht="12.4" customHeight="1" x14ac:dyDescent="0.2">
      <c r="A55" s="126">
        <v>40.922378540039063</v>
      </c>
      <c r="B55" s="154">
        <v>0</v>
      </c>
      <c r="C55" s="154">
        <f t="shared" si="1"/>
        <v>1</v>
      </c>
      <c r="D55" s="121">
        <f t="shared" si="2"/>
        <v>0</v>
      </c>
      <c r="E55" s="4">
        <f>(2*Table!$AC$16*0.147)/A55</f>
        <v>2.2397301558492488</v>
      </c>
      <c r="F55" s="4">
        <f t="shared" si="3"/>
        <v>4.4794603116984977</v>
      </c>
      <c r="G55" s="126">
        <f>IF((('Raw Data'!C55)/('Raw Data'!C$136)*100)&lt;0,0,('Raw Data'!C55)/('Raw Data'!C$136)*100)</f>
        <v>0</v>
      </c>
      <c r="H55" s="126">
        <f t="shared" si="4"/>
        <v>0</v>
      </c>
      <c r="I55" s="112">
        <f t="shared" si="5"/>
        <v>6.5679016069490004E-2</v>
      </c>
      <c r="J55" s="4">
        <f>'Raw Data'!F55/I55</f>
        <v>0</v>
      </c>
      <c r="K55" s="84">
        <f t="shared" si="6"/>
        <v>5.0783150536393512E-2</v>
      </c>
      <c r="L55" s="126">
        <f>A55*Table!$AC$9/$AC$16</f>
        <v>9.1886069159954609</v>
      </c>
      <c r="M55" s="126">
        <f>A55*Table!$AD$9/$AC$16</f>
        <v>3.150379514055587</v>
      </c>
      <c r="N55" s="126">
        <f>ABS(A55*Table!$AE$9/$AC$16)</f>
        <v>3.9787835073207281</v>
      </c>
      <c r="O55" s="126">
        <f>($L55*(Table!$AC$10/Table!$AC$9)/(Table!$AC$12-Table!$AC$14))</f>
        <v>19.70958154439181</v>
      </c>
      <c r="P55" s="126">
        <f>ROUND(($N55*(Table!$AE$10/Table!$AE$9)/(Table!$AC$12-Table!$AC$13)),2)</f>
        <v>32.67</v>
      </c>
      <c r="Q55" s="126">
        <f>'Raw Data'!C55</f>
        <v>0</v>
      </c>
      <c r="R55" s="126">
        <f>'Raw Data'!C55/'Raw Data'!I$30*100</f>
        <v>0</v>
      </c>
      <c r="S55" s="82">
        <f t="shared" si="7"/>
        <v>0</v>
      </c>
      <c r="T55" s="82">
        <f t="shared" si="8"/>
        <v>1</v>
      </c>
      <c r="U55" s="116">
        <f t="shared" si="9"/>
        <v>0</v>
      </c>
      <c r="V55" s="116">
        <f t="shared" si="10"/>
        <v>0</v>
      </c>
      <c r="W55" s="116">
        <f t="shared" si="11"/>
        <v>0</v>
      </c>
      <c r="X55" s="14">
        <f t="shared" si="12"/>
        <v>0</v>
      </c>
      <c r="Z55" s="154"/>
      <c r="AS55" s="46"/>
      <c r="AT55" s="46"/>
    </row>
    <row r="56" spans="1:46" ht="12.4" customHeight="1" x14ac:dyDescent="0.2">
      <c r="A56" s="126">
        <v>44.333087921142578</v>
      </c>
      <c r="B56" s="154">
        <v>0</v>
      </c>
      <c r="C56" s="154">
        <f t="shared" si="1"/>
        <v>1</v>
      </c>
      <c r="D56" s="121">
        <f t="shared" si="2"/>
        <v>0</v>
      </c>
      <c r="E56" s="4">
        <f>(2*Table!$AC$16*0.147)/A56</f>
        <v>2.0674193827471483</v>
      </c>
      <c r="F56" s="4">
        <f t="shared" si="3"/>
        <v>4.1348387654942966</v>
      </c>
      <c r="G56" s="126">
        <f>IF((('Raw Data'!C56)/('Raw Data'!C$136)*100)&lt;0,0,('Raw Data'!C56)/('Raw Data'!C$136)*100)</f>
        <v>0</v>
      </c>
      <c r="H56" s="126">
        <f t="shared" si="4"/>
        <v>0</v>
      </c>
      <c r="I56" s="112">
        <f t="shared" si="5"/>
        <v>3.4767113790935722E-2</v>
      </c>
      <c r="J56" s="4">
        <f>'Raw Data'!F56/I56</f>
        <v>0</v>
      </c>
      <c r="K56" s="84">
        <f t="shared" si="6"/>
        <v>5.5015714090024724E-2</v>
      </c>
      <c r="L56" s="126">
        <f>A56*Table!$AC$9/$AC$16</f>
        <v>9.9544389356811003</v>
      </c>
      <c r="M56" s="126">
        <f>A56*Table!$AD$9/$AC$16</f>
        <v>3.4129504922335201</v>
      </c>
      <c r="N56" s="126">
        <f>ABS(A56*Table!$AE$9/$AC$16)</f>
        <v>4.3103984993603817</v>
      </c>
      <c r="O56" s="126">
        <f>($L56*(Table!$AC$10/Table!$AC$9)/(Table!$AC$12-Table!$AC$14))</f>
        <v>21.352292869328831</v>
      </c>
      <c r="P56" s="126">
        <f>ROUND(($N56*(Table!$AE$10/Table!$AE$9)/(Table!$AC$12-Table!$AC$13)),2)</f>
        <v>35.39</v>
      </c>
      <c r="Q56" s="126">
        <f>'Raw Data'!C56</f>
        <v>0</v>
      </c>
      <c r="R56" s="126">
        <f>'Raw Data'!C56/'Raw Data'!I$30*100</f>
        <v>0</v>
      </c>
      <c r="S56" s="82">
        <f t="shared" si="7"/>
        <v>0</v>
      </c>
      <c r="T56" s="82">
        <f t="shared" si="8"/>
        <v>1</v>
      </c>
      <c r="U56" s="116">
        <f t="shared" si="9"/>
        <v>0</v>
      </c>
      <c r="V56" s="116">
        <f t="shared" si="10"/>
        <v>0</v>
      </c>
      <c r="W56" s="116">
        <f t="shared" si="11"/>
        <v>0</v>
      </c>
      <c r="X56" s="14">
        <f t="shared" si="12"/>
        <v>0</v>
      </c>
      <c r="Z56" s="154"/>
      <c r="AS56" s="46"/>
      <c r="AT56" s="46"/>
    </row>
    <row r="57" spans="1:46" ht="12.4" customHeight="1" x14ac:dyDescent="0.2">
      <c r="A57" s="126">
        <v>48.548397064208984</v>
      </c>
      <c r="B57" s="154">
        <v>1.354921753268749E-4</v>
      </c>
      <c r="C57" s="154">
        <f t="shared" si="1"/>
        <v>0.99986450782467318</v>
      </c>
      <c r="D57" s="121">
        <f t="shared" si="2"/>
        <v>1.354921753268749E-4</v>
      </c>
      <c r="E57" s="4">
        <f>(2*Table!$AC$16*0.147)/A57</f>
        <v>1.887911667690753</v>
      </c>
      <c r="F57" s="4">
        <f t="shared" si="3"/>
        <v>3.7758233353815061</v>
      </c>
      <c r="G57" s="126">
        <f>IF((('Raw Data'!C57)/('Raw Data'!C$136)*100)&lt;0,0,('Raw Data'!C57)/('Raw Data'!C$136)*100)</f>
        <v>1.3549217532687405E-2</v>
      </c>
      <c r="H57" s="126">
        <f t="shared" si="4"/>
        <v>1.3549217532687405E-2</v>
      </c>
      <c r="I57" s="112">
        <f t="shared" si="5"/>
        <v>3.94469131058231E-2</v>
      </c>
      <c r="J57" s="4">
        <f>'Raw Data'!F57/I57</f>
        <v>3.4347979260986299E-3</v>
      </c>
      <c r="K57" s="84">
        <f t="shared" si="6"/>
        <v>6.024675603838877E-2</v>
      </c>
      <c r="L57" s="126">
        <f>A57*Table!$AC$9/$AC$16</f>
        <v>10.900933741869899</v>
      </c>
      <c r="M57" s="126">
        <f>A57*Table!$AD$9/$AC$16</f>
        <v>3.7374629972125364</v>
      </c>
      <c r="N57" s="126">
        <f>ABS(A57*Table!$AE$9/$AC$16)</f>
        <v>4.720242772715145</v>
      </c>
      <c r="O57" s="126">
        <f>($L57*(Table!$AC$10/Table!$AC$9)/(Table!$AC$12-Table!$AC$14))</f>
        <v>23.382526258837196</v>
      </c>
      <c r="P57" s="126">
        <f>ROUND(($N57*(Table!$AE$10/Table!$AE$9)/(Table!$AC$12-Table!$AC$13)),2)</f>
        <v>38.75</v>
      </c>
      <c r="Q57" s="126">
        <f>'Raw Data'!C57</f>
        <v>1.9999999999999879E-4</v>
      </c>
      <c r="R57" s="126">
        <f>'Raw Data'!C57/'Raw Data'!I$30*100</f>
        <v>1.8557537045456735E-3</v>
      </c>
      <c r="S57" s="82">
        <f t="shared" si="7"/>
        <v>2.1390374331550807E-3</v>
      </c>
      <c r="T57" s="82">
        <f t="shared" si="8"/>
        <v>0.99409017506382058</v>
      </c>
      <c r="U57" s="116">
        <f t="shared" si="9"/>
        <v>3.8224819288910747E-5</v>
      </c>
      <c r="V57" s="116">
        <f t="shared" si="10"/>
        <v>1.3511981324034365E-5</v>
      </c>
      <c r="W57" s="116">
        <f t="shared" si="11"/>
        <v>9.529974505355297E-4</v>
      </c>
      <c r="X57" s="14">
        <f t="shared" si="12"/>
        <v>9.529974505355297E-4</v>
      </c>
      <c r="Z57" s="154"/>
      <c r="AS57" s="46"/>
      <c r="AT57" s="46"/>
    </row>
    <row r="58" spans="1:46" ht="12.4" customHeight="1" x14ac:dyDescent="0.2">
      <c r="A58" s="126">
        <v>53.233901977539063</v>
      </c>
      <c r="B58" s="154">
        <v>1.354921753268749E-4</v>
      </c>
      <c r="C58" s="154">
        <f t="shared" si="1"/>
        <v>0.99986450782467318</v>
      </c>
      <c r="D58" s="121">
        <f t="shared" si="2"/>
        <v>0</v>
      </c>
      <c r="E58" s="4">
        <f>(2*Table!$AC$16*0.147)/A58</f>
        <v>1.7217427590386967</v>
      </c>
      <c r="F58" s="4">
        <f t="shared" si="3"/>
        <v>3.4434855180773933</v>
      </c>
      <c r="G58" s="126">
        <f>IF((('Raw Data'!C58)/('Raw Data'!C$136)*100)&lt;0,0,('Raw Data'!C58)/('Raw Data'!C$136)*100)</f>
        <v>1.3549217532687405E-2</v>
      </c>
      <c r="H58" s="126">
        <f t="shared" si="4"/>
        <v>0</v>
      </c>
      <c r="I58" s="112">
        <f t="shared" si="5"/>
        <v>4.0013405314248157E-2</v>
      </c>
      <c r="J58" s="4">
        <f>'Raw Data'!F58/I58</f>
        <v>0</v>
      </c>
      <c r="K58" s="84">
        <f t="shared" si="6"/>
        <v>6.6061293458784406E-2</v>
      </c>
      <c r="L58" s="126">
        <f>A58*Table!$AC$9/$AC$16</f>
        <v>11.953005111803382</v>
      </c>
      <c r="M58" s="126">
        <f>A58*Table!$AD$9/$AC$16</f>
        <v>4.0981731811897308</v>
      </c>
      <c r="N58" s="126">
        <f>ABS(A58*Table!$AE$9/$AC$16)</f>
        <v>5.1758030391934913</v>
      </c>
      <c r="O58" s="126">
        <f>($L58*(Table!$AC$10/Table!$AC$9)/(Table!$AC$12-Table!$AC$14))</f>
        <v>25.639221604039861</v>
      </c>
      <c r="P58" s="126">
        <f>ROUND(($N58*(Table!$AE$10/Table!$AE$9)/(Table!$AC$12-Table!$AC$13)),2)</f>
        <v>42.49</v>
      </c>
      <c r="Q58" s="126">
        <f>'Raw Data'!C58</f>
        <v>1.9999999999999879E-4</v>
      </c>
      <c r="R58" s="126">
        <f>'Raw Data'!C58/'Raw Data'!I$30*100</f>
        <v>1.8557537045456735E-3</v>
      </c>
      <c r="S58" s="82">
        <f t="shared" si="7"/>
        <v>0</v>
      </c>
      <c r="T58" s="82">
        <f t="shared" si="8"/>
        <v>0.99409017506382058</v>
      </c>
      <c r="U58" s="116">
        <f t="shared" si="9"/>
        <v>3.4860373476448716E-5</v>
      </c>
      <c r="V58" s="116">
        <f t="shared" si="10"/>
        <v>1.1562623059313619E-5</v>
      </c>
      <c r="W58" s="116">
        <f t="shared" si="11"/>
        <v>0</v>
      </c>
      <c r="X58" s="14">
        <f t="shared" si="12"/>
        <v>9.529974505355297E-4</v>
      </c>
      <c r="Z58" s="154"/>
      <c r="AS58" s="46"/>
      <c r="AT58" s="46"/>
    </row>
    <row r="59" spans="1:46" ht="12.4" customHeight="1" x14ac:dyDescent="0.2">
      <c r="A59" s="126">
        <v>59.645061492919922</v>
      </c>
      <c r="B59" s="154">
        <v>2.7098435065374979E-4</v>
      </c>
      <c r="C59" s="154">
        <f t="shared" si="1"/>
        <v>0.99972901564934624</v>
      </c>
      <c r="D59" s="121">
        <f t="shared" si="2"/>
        <v>1.354921753268749E-4</v>
      </c>
      <c r="E59" s="4">
        <f>(2*Table!$AC$16*0.147)/A59</f>
        <v>1.5366751742905558</v>
      </c>
      <c r="F59" s="4">
        <f t="shared" si="3"/>
        <v>3.0733503485811116</v>
      </c>
      <c r="G59" s="126">
        <f>IF((('Raw Data'!C59)/('Raw Data'!C$136)*100)&lt;0,0,('Raw Data'!C59)/('Raw Data'!C$136)*100)</f>
        <v>2.709843506537481E-2</v>
      </c>
      <c r="H59" s="126">
        <f t="shared" si="4"/>
        <v>1.3549217532687405E-2</v>
      </c>
      <c r="I59" s="112">
        <f t="shared" si="5"/>
        <v>4.9386190094662358E-2</v>
      </c>
      <c r="J59" s="4">
        <f>'Raw Data'!F59/I59</f>
        <v>2.7435235450875162E-3</v>
      </c>
      <c r="K59" s="84">
        <f t="shared" si="6"/>
        <v>7.4017304091545333E-2</v>
      </c>
      <c r="L59" s="126">
        <f>A59*Table!$AC$9/$AC$16</f>
        <v>13.392550582136701</v>
      </c>
      <c r="M59" s="126">
        <f>A59*Table!$AD$9/$AC$16</f>
        <v>4.5917316281611544</v>
      </c>
      <c r="N59" s="126">
        <f>ABS(A59*Table!$AE$9/$AC$16)</f>
        <v>5.799144512799228</v>
      </c>
      <c r="O59" s="126">
        <f>($L59*(Table!$AC$10/Table!$AC$9)/(Table!$AC$12-Table!$AC$14))</f>
        <v>28.727049725732954</v>
      </c>
      <c r="P59" s="126">
        <f>ROUND(($N59*(Table!$AE$10/Table!$AE$9)/(Table!$AC$12-Table!$AC$13)),2)</f>
        <v>47.61</v>
      </c>
      <c r="Q59" s="126">
        <f>'Raw Data'!C59</f>
        <v>3.9999999999999758E-4</v>
      </c>
      <c r="R59" s="126">
        <f>'Raw Data'!C59/'Raw Data'!I$30*100</f>
        <v>3.7115074090913469E-3</v>
      </c>
      <c r="S59" s="82">
        <f t="shared" si="7"/>
        <v>2.1390374331550807E-3</v>
      </c>
      <c r="T59" s="82">
        <f t="shared" si="8"/>
        <v>0.99017478147499072</v>
      </c>
      <c r="U59" s="116">
        <f t="shared" si="9"/>
        <v>6.2226566897444078E-5</v>
      </c>
      <c r="V59" s="116">
        <f t="shared" si="10"/>
        <v>3.0802505452529699E-5</v>
      </c>
      <c r="W59" s="116">
        <f t="shared" si="11"/>
        <v>6.3138251103767658E-4</v>
      </c>
      <c r="X59" s="14">
        <f t="shared" si="12"/>
        <v>1.5843799615732064E-3</v>
      </c>
      <c r="Z59" s="154"/>
      <c r="AS59" s="46"/>
      <c r="AT59" s="46"/>
    </row>
    <row r="60" spans="1:46" ht="12.4" customHeight="1" x14ac:dyDescent="0.2">
      <c r="A60" s="126">
        <v>63.721099853515625</v>
      </c>
      <c r="B60" s="154">
        <v>2.7098435065374979E-4</v>
      </c>
      <c r="C60" s="154">
        <f t="shared" si="1"/>
        <v>0.99972901564934624</v>
      </c>
      <c r="D60" s="121">
        <f t="shared" si="2"/>
        <v>0</v>
      </c>
      <c r="E60" s="4">
        <f>(2*Table!$AC$16*0.147)/A60</f>
        <v>1.4383788960941302</v>
      </c>
      <c r="F60" s="4">
        <f t="shared" si="3"/>
        <v>2.8767577921882603</v>
      </c>
      <c r="G60" s="126">
        <f>IF((('Raw Data'!C60)/('Raw Data'!C$136)*100)&lt;0,0,('Raw Data'!C60)/('Raw Data'!C$136)*100)</f>
        <v>2.709843506537481E-2</v>
      </c>
      <c r="H60" s="126">
        <f t="shared" si="4"/>
        <v>0</v>
      </c>
      <c r="I60" s="112">
        <f t="shared" si="5"/>
        <v>2.8708772633647295E-2</v>
      </c>
      <c r="J60" s="4">
        <f>'Raw Data'!F60/I60</f>
        <v>0</v>
      </c>
      <c r="K60" s="84">
        <f t="shared" si="6"/>
        <v>7.9075516176058458E-2</v>
      </c>
      <c r="L60" s="126">
        <f>A60*Table!$AC$9/$AC$16</f>
        <v>14.307773880640424</v>
      </c>
      <c r="M60" s="126">
        <f>A60*Table!$AD$9/$AC$16</f>
        <v>4.9055224733624305</v>
      </c>
      <c r="N60" s="126">
        <f>ABS(A60*Table!$AE$9/$AC$16)</f>
        <v>6.1954478261190342</v>
      </c>
      <c r="O60" s="126">
        <f>($L60*(Table!$AC$10/Table!$AC$9)/(Table!$AC$12-Table!$AC$14))</f>
        <v>30.690205664179377</v>
      </c>
      <c r="P60" s="126">
        <f>ROUND(($N60*(Table!$AE$10/Table!$AE$9)/(Table!$AC$12-Table!$AC$13)),2)</f>
        <v>50.87</v>
      </c>
      <c r="Q60" s="126">
        <f>'Raw Data'!C60</f>
        <v>3.9999999999999758E-4</v>
      </c>
      <c r="R60" s="126">
        <f>'Raw Data'!C60/'Raw Data'!I$30*100</f>
        <v>3.7115074090913469E-3</v>
      </c>
      <c r="S60" s="82">
        <f t="shared" si="7"/>
        <v>0</v>
      </c>
      <c r="T60" s="82">
        <f t="shared" si="8"/>
        <v>0.99017478147499072</v>
      </c>
      <c r="U60" s="116">
        <f t="shared" si="9"/>
        <v>5.8246129109878751E-5</v>
      </c>
      <c r="V60" s="116">
        <f t="shared" si="10"/>
        <v>2.7544792721831055E-5</v>
      </c>
      <c r="W60" s="116">
        <f t="shared" si="11"/>
        <v>0</v>
      </c>
      <c r="X60" s="14">
        <f t="shared" si="12"/>
        <v>1.5843799615732064E-3</v>
      </c>
      <c r="Z60" s="154"/>
      <c r="AS60" s="46"/>
      <c r="AT60" s="46"/>
    </row>
    <row r="61" spans="1:46" ht="12.4" customHeight="1" x14ac:dyDescent="0.2">
      <c r="A61" s="126">
        <v>70.325408935546875</v>
      </c>
      <c r="B61" s="154">
        <v>5.4196870130749958E-4</v>
      </c>
      <c r="C61" s="154">
        <f t="shared" si="1"/>
        <v>0.99945803129869248</v>
      </c>
      <c r="D61" s="121">
        <f t="shared" si="2"/>
        <v>2.7098435065374979E-4</v>
      </c>
      <c r="E61" s="4">
        <f>(2*Table!$AC$16*0.147)/A61</f>
        <v>1.3032997127568129</v>
      </c>
      <c r="F61" s="4">
        <f t="shared" si="3"/>
        <v>2.6065994255136258</v>
      </c>
      <c r="G61" s="126">
        <f>IF((('Raw Data'!C61)/('Raw Data'!C$136)*100)&lt;0,0,('Raw Data'!C61)/('Raw Data'!C$136)*100)</f>
        <v>5.4196870130750086E-2</v>
      </c>
      <c r="H61" s="126">
        <f t="shared" si="4"/>
        <v>2.7098435065375275E-2</v>
      </c>
      <c r="I61" s="112">
        <f t="shared" si="5"/>
        <v>4.2829002922750811E-2</v>
      </c>
      <c r="J61" s="4">
        <f>'Raw Data'!F61/I61</f>
        <v>6.3271225609085003E-3</v>
      </c>
      <c r="K61" s="84">
        <f t="shared" si="6"/>
        <v>8.7271218240969353E-2</v>
      </c>
      <c r="L61" s="126">
        <f>A61*Table!$AC$9/$AC$16</f>
        <v>15.790688663981999</v>
      </c>
      <c r="M61" s="126">
        <f>A61*Table!$AD$9/$AC$16</f>
        <v>5.4139503990795426</v>
      </c>
      <c r="N61" s="126">
        <f>ABS(A61*Table!$AE$9/$AC$16)</f>
        <v>6.837568763129684</v>
      </c>
      <c r="O61" s="126">
        <f>($L61*(Table!$AC$10/Table!$AC$9)/(Table!$AC$12-Table!$AC$14))</f>
        <v>33.871061055302448</v>
      </c>
      <c r="P61" s="126">
        <f>ROUND(($N61*(Table!$AE$10/Table!$AE$9)/(Table!$AC$12-Table!$AC$13)),2)</f>
        <v>56.14</v>
      </c>
      <c r="Q61" s="126">
        <f>'Raw Data'!C61</f>
        <v>8.000000000000021E-4</v>
      </c>
      <c r="R61" s="126">
        <f>'Raw Data'!C61/'Raw Data'!I$30*100</f>
        <v>7.423014818182758E-3</v>
      </c>
      <c r="S61" s="82">
        <f t="shared" si="7"/>
        <v>4.2780748663101614E-3</v>
      </c>
      <c r="T61" s="82">
        <f t="shared" si="8"/>
        <v>0.98454190963882682</v>
      </c>
      <c r="U61" s="116">
        <f t="shared" si="9"/>
        <v>1.0555238754439295E-4</v>
      </c>
      <c r="V61" s="116">
        <f t="shared" si="10"/>
        <v>7.5276147978263665E-5</v>
      </c>
      <c r="W61" s="116">
        <f t="shared" si="11"/>
        <v>9.0833697394224135E-4</v>
      </c>
      <c r="X61" s="14">
        <f t="shared" si="12"/>
        <v>2.4927169355154479E-3</v>
      </c>
      <c r="Z61" s="154"/>
      <c r="AS61" s="46"/>
      <c r="AT61" s="46"/>
    </row>
    <row r="62" spans="1:46" ht="12.4" customHeight="1" x14ac:dyDescent="0.2">
      <c r="A62" s="126">
        <v>77.341629028320313</v>
      </c>
      <c r="B62" s="154">
        <v>7.4520696429781184E-4</v>
      </c>
      <c r="C62" s="154">
        <f t="shared" si="1"/>
        <v>0.99925479303570219</v>
      </c>
      <c r="D62" s="121">
        <f t="shared" si="2"/>
        <v>2.0323826299031226E-4</v>
      </c>
      <c r="E62" s="4">
        <f>(2*Table!$AC$16*0.147)/A62</f>
        <v>1.1850679435733393</v>
      </c>
      <c r="F62" s="4">
        <f t="shared" si="3"/>
        <v>2.3701358871466787</v>
      </c>
      <c r="G62" s="126">
        <f>IF((('Raw Data'!C62)/('Raw Data'!C$136)*100)&lt;0,0,('Raw Data'!C62)/('Raw Data'!C$136)*100)</f>
        <v>7.4520696429780972E-2</v>
      </c>
      <c r="H62" s="126">
        <f t="shared" si="4"/>
        <v>2.0323826299030887E-2</v>
      </c>
      <c r="I62" s="112">
        <f t="shared" si="5"/>
        <v>4.1301049049087768E-2</v>
      </c>
      <c r="J62" s="4">
        <f>'Raw Data'!F62/I62</f>
        <v>4.9208983226734235E-3</v>
      </c>
      <c r="K62" s="84">
        <f t="shared" si="6"/>
        <v>9.597808655799954E-2</v>
      </c>
      <c r="L62" s="126">
        <f>A62*Table!$AC$9/$AC$16</f>
        <v>17.366092899235007</v>
      </c>
      <c r="M62" s="126">
        <f>A62*Table!$AD$9/$AC$16</f>
        <v>5.9540889940234312</v>
      </c>
      <c r="N62" s="126">
        <f>ABS(A62*Table!$AE$9/$AC$16)</f>
        <v>7.519738807609035</v>
      </c>
      <c r="O62" s="126">
        <f>($L62*(Table!$AC$10/Table!$AC$9)/(Table!$AC$12-Table!$AC$14))</f>
        <v>37.250306519165612</v>
      </c>
      <c r="P62" s="126">
        <f>ROUND(($N62*(Table!$AE$10/Table!$AE$9)/(Table!$AC$12-Table!$AC$13)),2)</f>
        <v>61.74</v>
      </c>
      <c r="Q62" s="126">
        <f>'Raw Data'!C62</f>
        <v>1.0999999999999968E-3</v>
      </c>
      <c r="R62" s="126">
        <f>'Raw Data'!C62/'Raw Data'!I$30*100</f>
        <v>1.0206645375001237E-2</v>
      </c>
      <c r="S62" s="82">
        <f t="shared" si="7"/>
        <v>3.20855614973262E-3</v>
      </c>
      <c r="T62" s="82">
        <f t="shared" si="8"/>
        <v>0.98104898645141614</v>
      </c>
      <c r="U62" s="116">
        <f t="shared" si="9"/>
        <v>1.3196832680190706E-4</v>
      </c>
      <c r="V62" s="116">
        <f t="shared" si="10"/>
        <v>1.0982145062506313E-4</v>
      </c>
      <c r="W62" s="116">
        <f t="shared" si="11"/>
        <v>5.6325642949938901E-4</v>
      </c>
      <c r="X62" s="14">
        <f t="shared" si="12"/>
        <v>3.055973365014837E-3</v>
      </c>
      <c r="Z62" s="154"/>
      <c r="AS62" s="46"/>
      <c r="AT62" s="46"/>
    </row>
    <row r="63" spans="1:46" x14ac:dyDescent="0.2">
      <c r="A63" s="126">
        <v>83.743621826171875</v>
      </c>
      <c r="B63" s="154">
        <v>9.484452272881241E-4</v>
      </c>
      <c r="C63" s="154">
        <f t="shared" si="1"/>
        <v>0.9990515547727119</v>
      </c>
      <c r="D63" s="121">
        <f t="shared" si="2"/>
        <v>2.0323826299031226E-4</v>
      </c>
      <c r="E63" s="4">
        <f>(2*Table!$AC$16*0.147)/A63</f>
        <v>1.0944724298580462</v>
      </c>
      <c r="F63" s="4">
        <f t="shared" si="3"/>
        <v>2.1889448597160923</v>
      </c>
      <c r="G63" s="126">
        <f>IF((('Raw Data'!C63)/('Raw Data'!C$136)*100)&lt;0,0,('Raw Data'!C63)/('Raw Data'!C$136)*100)</f>
        <v>9.4844522728812317E-2</v>
      </c>
      <c r="H63" s="126">
        <f t="shared" si="4"/>
        <v>2.0323826299031345E-2</v>
      </c>
      <c r="I63" s="112">
        <f t="shared" si="5"/>
        <v>3.4538424479808004E-2</v>
      </c>
      <c r="J63" s="4">
        <f>'Raw Data'!F63/I63</f>
        <v>5.884410364726725E-3</v>
      </c>
      <c r="K63" s="84">
        <f t="shared" si="6"/>
        <v>0.1039227216350664</v>
      </c>
      <c r="L63" s="126">
        <f>A63*Table!$AC$9/$AC$16</f>
        <v>18.803580098101914</v>
      </c>
      <c r="M63" s="126">
        <f>A63*Table!$AD$9/$AC$16</f>
        <v>6.4469417479206568</v>
      </c>
      <c r="N63" s="126">
        <f>ABS(A63*Table!$AE$9/$AC$16)</f>
        <v>8.1421890235258729</v>
      </c>
      <c r="O63" s="126">
        <f>($L63*(Table!$AC$10/Table!$AC$9)/(Table!$AC$12-Table!$AC$14))</f>
        <v>40.333719644148253</v>
      </c>
      <c r="P63" s="126">
        <f>ROUND(($N63*(Table!$AE$10/Table!$AE$9)/(Table!$AC$12-Table!$AC$13)),2)</f>
        <v>66.849999999999994</v>
      </c>
      <c r="Q63" s="126">
        <f>'Raw Data'!C63</f>
        <v>1.3999999999999985E-3</v>
      </c>
      <c r="R63" s="126">
        <f>'Raw Data'!C63/'Raw Data'!I$30*100</f>
        <v>1.299027593181978E-2</v>
      </c>
      <c r="S63" s="82">
        <f t="shared" si="7"/>
        <v>3.20855614973262E-3</v>
      </c>
      <c r="T63" s="82">
        <f t="shared" si="8"/>
        <v>0.97806970051705378</v>
      </c>
      <c r="U63" s="116">
        <f t="shared" si="9"/>
        <v>1.551195858089817E-4</v>
      </c>
      <c r="V63" s="116">
        <f t="shared" si="10"/>
        <v>1.4434115558802337E-4</v>
      </c>
      <c r="W63" s="116">
        <f t="shared" si="11"/>
        <v>4.8042910416552499E-4</v>
      </c>
      <c r="X63" s="14">
        <f t="shared" si="12"/>
        <v>3.5364024691803618E-3</v>
      </c>
      <c r="AS63" s="46"/>
      <c r="AT63" s="46"/>
    </row>
    <row r="64" spans="1:46" x14ac:dyDescent="0.2">
      <c r="A64" s="126">
        <v>91.835617065429687</v>
      </c>
      <c r="B64" s="154">
        <v>1.4226678409321862E-3</v>
      </c>
      <c r="C64" s="154">
        <f t="shared" si="1"/>
        <v>0.99857733215906785</v>
      </c>
      <c r="D64" s="121">
        <f t="shared" si="2"/>
        <v>4.7422261364406205E-4</v>
      </c>
      <c r="E64" s="4">
        <f>(2*Table!$AC$16*0.147)/A64</f>
        <v>0.99803418536299016</v>
      </c>
      <c r="F64" s="4">
        <f t="shared" si="3"/>
        <v>1.9960683707259803</v>
      </c>
      <c r="G64" s="126">
        <f>IF((('Raw Data'!C64)/('Raw Data'!C$136)*100)&lt;0,0,('Raw Data'!C64)/('Raw Data'!C$136)*100)</f>
        <v>0.14226678409321847</v>
      </c>
      <c r="H64" s="126">
        <f t="shared" si="4"/>
        <v>4.7422261364406151E-2</v>
      </c>
      <c r="I64" s="112">
        <f t="shared" si="5"/>
        <v>4.0059408712745596E-2</v>
      </c>
      <c r="J64" s="4">
        <f>'Raw Data'!F64/I64</f>
        <v>1.1837983357282538E-2</v>
      </c>
      <c r="K64" s="84">
        <f t="shared" si="6"/>
        <v>0.11396458691845755</v>
      </c>
      <c r="L64" s="126">
        <f>A64*Table!$AC$9/$AC$16</f>
        <v>20.62053615179018</v>
      </c>
      <c r="M64" s="126">
        <f>A64*Table!$AD$9/$AC$16</f>
        <v>7.0698981091852042</v>
      </c>
      <c r="N64" s="126">
        <f>ABS(A64*Table!$AE$9/$AC$16)</f>
        <v>8.9289540735528536</v>
      </c>
      <c r="O64" s="126">
        <f>($L64*(Table!$AC$10/Table!$AC$9)/(Table!$AC$12-Table!$AC$14))</f>
        <v>44.231094276684217</v>
      </c>
      <c r="P64" s="126">
        <f>ROUND(($N64*(Table!$AE$10/Table!$AE$9)/(Table!$AC$12-Table!$AC$13)),2)</f>
        <v>73.31</v>
      </c>
      <c r="Q64" s="126">
        <f>'Raw Data'!C64</f>
        <v>2.0999999999999977E-3</v>
      </c>
      <c r="R64" s="126">
        <f>'Raw Data'!C64/'Raw Data'!I$30*100</f>
        <v>1.9485413897729668E-2</v>
      </c>
      <c r="S64" s="82">
        <f t="shared" si="7"/>
        <v>7.4866310160427814E-3</v>
      </c>
      <c r="T64" s="82">
        <f t="shared" si="8"/>
        <v>0.97228913731246536</v>
      </c>
      <c r="U64" s="116">
        <f t="shared" si="9"/>
        <v>2.1217708902469712E-4</v>
      </c>
      <c r="V64" s="116">
        <f t="shared" si="10"/>
        <v>2.4514330495767334E-4</v>
      </c>
      <c r="W64" s="116">
        <f t="shared" si="11"/>
        <v>9.3215316123959515E-4</v>
      </c>
      <c r="X64" s="14">
        <f t="shared" si="12"/>
        <v>4.4685556304199566E-3</v>
      </c>
      <c r="AS64" s="46"/>
      <c r="AT64" s="46"/>
    </row>
    <row r="65" spans="1:46" x14ac:dyDescent="0.2">
      <c r="A65" s="126">
        <v>100.71853637695312</v>
      </c>
      <c r="B65" s="154">
        <v>2.0323826299031233E-3</v>
      </c>
      <c r="C65" s="154">
        <f t="shared" si="1"/>
        <v>0.99796761737009687</v>
      </c>
      <c r="D65" s="121">
        <f t="shared" si="2"/>
        <v>6.0971478897093711E-4</v>
      </c>
      <c r="E65" s="4">
        <f>(2*Table!$AC$16*0.147)/A65</f>
        <v>0.91001208478816387</v>
      </c>
      <c r="F65" s="4">
        <f t="shared" si="3"/>
        <v>1.8200241695763277</v>
      </c>
      <c r="G65" s="126">
        <f>IF((('Raw Data'!C65)/('Raw Data'!C$136)*100)&lt;0,0,('Raw Data'!C65)/('Raw Data'!C$136)*100)</f>
        <v>0.2032382629903125</v>
      </c>
      <c r="H65" s="126">
        <f t="shared" si="4"/>
        <v>6.0971478897094034E-2</v>
      </c>
      <c r="I65" s="112">
        <f t="shared" si="5"/>
        <v>4.0098257591765434E-2</v>
      </c>
      <c r="J65" s="4">
        <f>'Raw Data'!F65/I65</f>
        <v>1.5205518284070059E-2</v>
      </c>
      <c r="K65" s="84">
        <f t="shared" si="6"/>
        <v>0.12498795957404174</v>
      </c>
      <c r="L65" s="126">
        <f>A65*Table!$AC$9/$AC$16</f>
        <v>22.615084287359426</v>
      </c>
      <c r="M65" s="126">
        <f>A65*Table!$AD$9/$AC$16</f>
        <v>7.7537431842375177</v>
      </c>
      <c r="N65" s="126">
        <f>ABS(A65*Table!$AE$9/$AC$16)</f>
        <v>9.7926187507897815</v>
      </c>
      <c r="O65" s="126">
        <f>($L65*(Table!$AC$10/Table!$AC$9)/(Table!$AC$12-Table!$AC$14))</f>
        <v>48.509404305790284</v>
      </c>
      <c r="P65" s="126">
        <f>ROUND(($N65*(Table!$AE$10/Table!$AE$9)/(Table!$AC$12-Table!$AC$13)),2)</f>
        <v>80.400000000000006</v>
      </c>
      <c r="Q65" s="126">
        <f>'Raw Data'!C65</f>
        <v>3.0000000000000027E-3</v>
      </c>
      <c r="R65" s="126">
        <f>'Raw Data'!C65/'Raw Data'!I$30*100</f>
        <v>2.7836305568185296E-2</v>
      </c>
      <c r="S65" s="82">
        <f t="shared" si="7"/>
        <v>9.6256684491978651E-3</v>
      </c>
      <c r="T65" s="82">
        <f t="shared" si="8"/>
        <v>0.96611013854821648</v>
      </c>
      <c r="U65" s="116">
        <f t="shared" si="9"/>
        <v>2.7637718506952932E-4</v>
      </c>
      <c r="V65" s="116">
        <f t="shared" si="10"/>
        <v>3.8331260199613173E-4</v>
      </c>
      <c r="W65" s="116">
        <f t="shared" si="11"/>
        <v>9.9640346927065606E-4</v>
      </c>
      <c r="X65" s="14">
        <f t="shared" si="12"/>
        <v>5.4649590996906127E-3</v>
      </c>
      <c r="AS65" s="46"/>
      <c r="AT65" s="46"/>
    </row>
    <row r="66" spans="1:46" x14ac:dyDescent="0.2">
      <c r="A66" s="126">
        <v>110.35448455810547</v>
      </c>
      <c r="B66" s="154">
        <v>3.8615269968159342E-3</v>
      </c>
      <c r="C66" s="154">
        <f t="shared" si="1"/>
        <v>0.99613847300318403</v>
      </c>
      <c r="D66" s="121">
        <f t="shared" si="2"/>
        <v>1.8291443669128109E-3</v>
      </c>
      <c r="E66" s="4">
        <f>(2*Table!$AC$16*0.147)/A66</f>
        <v>0.83055152341311556</v>
      </c>
      <c r="F66" s="4">
        <f t="shared" si="3"/>
        <v>1.6611030468262311</v>
      </c>
      <c r="G66" s="126">
        <f>IF((('Raw Data'!C66)/('Raw Data'!C$136)*100)&lt;0,0,('Raw Data'!C66)/('Raw Data'!C$136)*100)</f>
        <v>0.38615269968159366</v>
      </c>
      <c r="H66" s="126">
        <f t="shared" si="4"/>
        <v>0.18291443669128116</v>
      </c>
      <c r="I66" s="112">
        <f t="shared" si="5"/>
        <v>3.968058054847446E-2</v>
      </c>
      <c r="J66" s="4">
        <f>'Raw Data'!F66/I66</f>
        <v>4.6096713849191243E-2</v>
      </c>
      <c r="K66" s="84">
        <f t="shared" si="6"/>
        <v>0.1369458130640476</v>
      </c>
      <c r="L66" s="126">
        <f>A66*Table!$AC$9/$AC$16</f>
        <v>24.778715612280596</v>
      </c>
      <c r="M66" s="126">
        <f>A66*Table!$AD$9/$AC$16</f>
        <v>8.4955596384962035</v>
      </c>
      <c r="N66" s="126">
        <f>ABS(A66*Table!$AE$9/$AC$16)</f>
        <v>10.729498596692538</v>
      </c>
      <c r="O66" s="126">
        <f>($L66*(Table!$AC$10/Table!$AC$9)/(Table!$AC$12-Table!$AC$14))</f>
        <v>53.150398138740023</v>
      </c>
      <c r="P66" s="126">
        <f>ROUND(($N66*(Table!$AE$10/Table!$AE$9)/(Table!$AC$12-Table!$AC$13)),2)</f>
        <v>88.09</v>
      </c>
      <c r="Q66" s="126">
        <f>'Raw Data'!C66</f>
        <v>5.7000000000000037E-3</v>
      </c>
      <c r="R66" s="126">
        <f>'Raw Data'!C66/'Raw Data'!I$30*100</f>
        <v>5.2888980579552054E-2</v>
      </c>
      <c r="S66" s="82">
        <f t="shared" si="7"/>
        <v>2.8877005347593587E-2</v>
      </c>
      <c r="T66" s="82">
        <f t="shared" si="8"/>
        <v>0.95066903974230665</v>
      </c>
      <c r="U66" s="116">
        <f t="shared" si="9"/>
        <v>4.7926444304766038E-4</v>
      </c>
      <c r="V66" s="116">
        <f t="shared" si="10"/>
        <v>9.7235661952321199E-4</v>
      </c>
      <c r="W66" s="116">
        <f t="shared" si="11"/>
        <v>2.489976937457737E-3</v>
      </c>
      <c r="X66" s="14">
        <f t="shared" si="12"/>
        <v>7.9549360371483496E-3</v>
      </c>
      <c r="AS66" s="46"/>
      <c r="AT66" s="46"/>
    </row>
    <row r="67" spans="1:46" x14ac:dyDescent="0.2">
      <c r="A67" s="126">
        <v>120.54240417480469</v>
      </c>
      <c r="B67" s="154">
        <v>6.3681322403631195E-3</v>
      </c>
      <c r="C67" s="154">
        <f t="shared" si="1"/>
        <v>0.99363186775963686</v>
      </c>
      <c r="D67" s="121">
        <f t="shared" si="2"/>
        <v>2.5066052435471853E-3</v>
      </c>
      <c r="E67" s="4">
        <f>(2*Table!$AC$16*0.147)/A67</f>
        <v>0.76035554369970859</v>
      </c>
      <c r="F67" s="4">
        <f t="shared" si="3"/>
        <v>1.5207110873994172</v>
      </c>
      <c r="G67" s="126">
        <f>IF((('Raw Data'!C67)/('Raw Data'!C$136)*100)&lt;0,0,('Raw Data'!C67)/('Raw Data'!C$136)*100)</f>
        <v>0.63681322403631191</v>
      </c>
      <c r="H67" s="126">
        <f t="shared" si="4"/>
        <v>0.25066052435471825</v>
      </c>
      <c r="I67" s="112">
        <f t="shared" si="5"/>
        <v>3.834986245772222E-2</v>
      </c>
      <c r="J67" s="4">
        <f>'Raw Data'!F67/I67</f>
        <v>6.5361518475079858E-2</v>
      </c>
      <c r="K67" s="84">
        <f t="shared" si="6"/>
        <v>0.14958864258680626</v>
      </c>
      <c r="L67" s="126">
        <f>A67*Table!$AC$9/$AC$16</f>
        <v>27.066285201081893</v>
      </c>
      <c r="M67" s="126">
        <f>A67*Table!$AD$9/$AC$16</f>
        <v>9.2798692117995074</v>
      </c>
      <c r="N67" s="126">
        <f>ABS(A67*Table!$AE$9/$AC$16)</f>
        <v>11.720045285105861</v>
      </c>
      <c r="O67" s="126">
        <f>($L67*(Table!$AC$10/Table!$AC$9)/(Table!$AC$12-Table!$AC$14))</f>
        <v>58.057239813560479</v>
      </c>
      <c r="P67" s="126">
        <f>ROUND(($N67*(Table!$AE$10/Table!$AE$9)/(Table!$AC$12-Table!$AC$13)),2)</f>
        <v>96.22</v>
      </c>
      <c r="Q67" s="126">
        <f>'Raw Data'!C67</f>
        <v>9.3999999999999986E-3</v>
      </c>
      <c r="R67" s="126">
        <f>'Raw Data'!C67/'Raw Data'!I$30*100</f>
        <v>8.7220424113647166E-2</v>
      </c>
      <c r="S67" s="82">
        <f t="shared" si="7"/>
        <v>3.9572192513368992E-2</v>
      </c>
      <c r="T67" s="82">
        <f t="shared" si="8"/>
        <v>0.93293464230640477</v>
      </c>
      <c r="U67" s="116">
        <f t="shared" si="9"/>
        <v>7.2356632266239174E-4</v>
      </c>
      <c r="V67" s="116">
        <f t="shared" si="10"/>
        <v>1.9514201143025207E-3</v>
      </c>
      <c r="W67" s="116">
        <f t="shared" si="11"/>
        <v>2.8597861570709283E-3</v>
      </c>
      <c r="X67" s="14">
        <f t="shared" si="12"/>
        <v>1.0814722194219278E-2</v>
      </c>
      <c r="AS67" s="46"/>
      <c r="AT67" s="46"/>
    </row>
    <row r="68" spans="1:46" x14ac:dyDescent="0.2">
      <c r="A68" s="126">
        <v>132.87623596191406</v>
      </c>
      <c r="B68" s="154">
        <v>1.0839374026149991E-2</v>
      </c>
      <c r="C68" s="154">
        <f t="shared" si="1"/>
        <v>0.98916062597385002</v>
      </c>
      <c r="D68" s="121">
        <f t="shared" si="2"/>
        <v>4.4712417857868713E-3</v>
      </c>
      <c r="E68" s="4">
        <f>(2*Table!$AC$16*0.147)/A68</f>
        <v>0.68977785682817261</v>
      </c>
      <c r="F68" s="4">
        <f t="shared" si="3"/>
        <v>1.3795557136563452</v>
      </c>
      <c r="G68" s="126">
        <f>IF((('Raw Data'!C68)/('Raw Data'!C$136)*100)&lt;0,0,('Raw Data'!C68)/('Raw Data'!C$136)*100)</f>
        <v>1.0839374026149995</v>
      </c>
      <c r="H68" s="126">
        <f t="shared" si="4"/>
        <v>0.44712417857868758</v>
      </c>
      <c r="I68" s="112">
        <f t="shared" si="5"/>
        <v>4.2307468119548566E-2</v>
      </c>
      <c r="J68" s="4">
        <f>'Raw Data'!F68/I68</f>
        <v>0.10568445677610512</v>
      </c>
      <c r="K68" s="84">
        <f t="shared" si="6"/>
        <v>0.16489446934178095</v>
      </c>
      <c r="L68" s="126">
        <f>A68*Table!$AC$9/$AC$16</f>
        <v>29.835692457037787</v>
      </c>
      <c r="M68" s="126">
        <f>A68*Table!$AD$9/$AC$16</f>
        <v>10.229380270984384</v>
      </c>
      <c r="N68" s="126">
        <f>ABS(A68*Table!$AE$9/$AC$16)</f>
        <v>12.91923380364724</v>
      </c>
      <c r="O68" s="126">
        <f>($L68*(Table!$AC$10/Table!$AC$9)/(Table!$AC$12-Table!$AC$14))</f>
        <v>63.997624317970384</v>
      </c>
      <c r="P68" s="126">
        <f>ROUND(($N68*(Table!$AE$10/Table!$AE$9)/(Table!$AC$12-Table!$AC$13)),2)</f>
        <v>106.07</v>
      </c>
      <c r="Q68" s="126">
        <f>'Raw Data'!C68</f>
        <v>1.6000000000000007E-2</v>
      </c>
      <c r="R68" s="126">
        <f>'Raw Data'!C68/'Raw Data'!I$30*100</f>
        <v>0.14846029636365485</v>
      </c>
      <c r="S68" s="82">
        <f t="shared" si="7"/>
        <v>7.058823529411766E-2</v>
      </c>
      <c r="T68" s="82">
        <f t="shared" si="8"/>
        <v>0.90690047375725735</v>
      </c>
      <c r="U68" s="116">
        <f t="shared" si="9"/>
        <v>1.1172825245155771E-3</v>
      </c>
      <c r="V68" s="116">
        <f t="shared" si="10"/>
        <v>4.0683334250109894E-3</v>
      </c>
      <c r="W68" s="116">
        <f t="shared" si="11"/>
        <v>4.1981778685629446E-3</v>
      </c>
      <c r="X68" s="14">
        <f t="shared" si="12"/>
        <v>1.5012900062782223E-2</v>
      </c>
      <c r="AS68" s="46"/>
      <c r="AT68" s="46"/>
    </row>
    <row r="69" spans="1:46" x14ac:dyDescent="0.2">
      <c r="A69" s="126">
        <v>144.55342102050781</v>
      </c>
      <c r="B69" s="154">
        <v>1.8155951493801233E-2</v>
      </c>
      <c r="C69" s="154">
        <f t="shared" si="1"/>
        <v>0.98184404850619877</v>
      </c>
      <c r="D69" s="121">
        <f t="shared" si="2"/>
        <v>7.3165774676512418E-3</v>
      </c>
      <c r="E69" s="4">
        <f>(2*Table!$AC$16*0.147)/A69</f>
        <v>0.63405683945868374</v>
      </c>
      <c r="F69" s="4">
        <f t="shared" si="3"/>
        <v>1.2681136789173675</v>
      </c>
      <c r="G69" s="126">
        <f>IF((('Raw Data'!C69)/('Raw Data'!C$136)*100)&lt;0,0,('Raw Data'!C69)/('Raw Data'!C$136)*100)</f>
        <v>1.8155951493801232</v>
      </c>
      <c r="H69" s="126">
        <f t="shared" si="4"/>
        <v>0.73165774676512374</v>
      </c>
      <c r="I69" s="112">
        <f t="shared" si="5"/>
        <v>3.6581057014598767E-2</v>
      </c>
      <c r="J69" s="4">
        <f>'Raw Data'!F69/I69</f>
        <v>0.20001000694789489</v>
      </c>
      <c r="K69" s="84">
        <f t="shared" si="6"/>
        <v>0.17938542191658516</v>
      </c>
      <c r="L69" s="126">
        <f>A69*Table!$AC$9/$AC$16</f>
        <v>32.457657924753022</v>
      </c>
      <c r="M69" s="126">
        <f>A69*Table!$AD$9/$AC$16</f>
        <v>11.128339859915322</v>
      </c>
      <c r="N69" s="126">
        <f>ABS(A69*Table!$AE$9/$AC$16)</f>
        <v>14.054578155090711</v>
      </c>
      <c r="O69" s="126">
        <f>($L69*(Table!$AC$10/Table!$AC$9)/(Table!$AC$12-Table!$AC$14))</f>
        <v>69.621745870341101</v>
      </c>
      <c r="P69" s="126">
        <f>ROUND(($N69*(Table!$AE$10/Table!$AE$9)/(Table!$AC$12-Table!$AC$13)),2)</f>
        <v>115.39</v>
      </c>
      <c r="Q69" s="126">
        <f>'Raw Data'!C69</f>
        <v>2.6799999999999997E-2</v>
      </c>
      <c r="R69" s="126">
        <f>'Raw Data'!C69/'Raw Data'!I$30*100</f>
        <v>0.24867099640912171</v>
      </c>
      <c r="S69" s="82">
        <f t="shared" si="7"/>
        <v>0.11550802139037432</v>
      </c>
      <c r="T69" s="82">
        <f t="shared" si="8"/>
        <v>0.87090387906217326</v>
      </c>
      <c r="U69" s="116">
        <f t="shared" si="9"/>
        <v>1.7202705730073502E-3</v>
      </c>
      <c r="V69" s="116">
        <f t="shared" si="10"/>
        <v>8.4404775182458196E-3</v>
      </c>
      <c r="W69" s="116">
        <f t="shared" si="11"/>
        <v>5.8046834454208805E-3</v>
      </c>
      <c r="X69" s="14">
        <f t="shared" si="12"/>
        <v>2.0817583508203105E-2</v>
      </c>
      <c r="AS69" s="46"/>
      <c r="AT69" s="46"/>
    </row>
    <row r="70" spans="1:46" x14ac:dyDescent="0.2">
      <c r="A70" s="126">
        <v>158.51663208007812</v>
      </c>
      <c r="B70" s="154">
        <v>3.0756723799200598E-2</v>
      </c>
      <c r="C70" s="154">
        <f t="shared" si="1"/>
        <v>0.96924327620079942</v>
      </c>
      <c r="D70" s="121">
        <f t="shared" si="2"/>
        <v>1.2600772305399365E-2</v>
      </c>
      <c r="E70" s="4">
        <f>(2*Table!$AC$16*0.147)/A70</f>
        <v>0.57820484868049726</v>
      </c>
      <c r="F70" s="4">
        <f t="shared" si="3"/>
        <v>1.1564096973609945</v>
      </c>
      <c r="G70" s="126">
        <f>IF((('Raw Data'!C70)/('Raw Data'!C$136)*100)&lt;0,0,('Raw Data'!C70)/('Raw Data'!C$136)*100)</f>
        <v>3.0756723799200598</v>
      </c>
      <c r="H70" s="126">
        <f t="shared" si="4"/>
        <v>1.2600772305399366</v>
      </c>
      <c r="I70" s="112">
        <f t="shared" si="5"/>
        <v>4.0046462333274802E-2</v>
      </c>
      <c r="J70" s="4">
        <f>'Raw Data'!F70/I70</f>
        <v>0.31465381887002092</v>
      </c>
      <c r="K70" s="84">
        <f t="shared" si="6"/>
        <v>0.19671324777880386</v>
      </c>
      <c r="L70" s="126">
        <f>A70*Table!$AC$9/$AC$16</f>
        <v>35.592921863185609</v>
      </c>
      <c r="M70" s="126">
        <f>A70*Table!$AD$9/$AC$16</f>
        <v>12.203287495949352</v>
      </c>
      <c r="N70" s="126">
        <f>ABS(A70*Table!$AE$9/$AC$16)</f>
        <v>15.412187264216648</v>
      </c>
      <c r="O70" s="126">
        <f>($L70*(Table!$AC$10/Table!$AC$9)/(Table!$AC$12-Table!$AC$14))</f>
        <v>76.34689374342689</v>
      </c>
      <c r="P70" s="126">
        <f>ROUND(($N70*(Table!$AE$10/Table!$AE$9)/(Table!$AC$12-Table!$AC$13)),2)</f>
        <v>126.54</v>
      </c>
      <c r="Q70" s="126">
        <f>'Raw Data'!C70</f>
        <v>4.5400000000000003E-2</v>
      </c>
      <c r="R70" s="126">
        <f>'Raw Data'!C70/'Raw Data'!I$30*100</f>
        <v>0.42125609093187044</v>
      </c>
      <c r="S70" s="82">
        <f t="shared" si="7"/>
        <v>0.1989304812834225</v>
      </c>
      <c r="T70" s="82">
        <f t="shared" si="8"/>
        <v>0.81935043520541107</v>
      </c>
      <c r="U70" s="116">
        <f t="shared" si="9"/>
        <v>2.6574882736536049E-3</v>
      </c>
      <c r="V70" s="116">
        <f t="shared" si="10"/>
        <v>1.760978120743821E-2</v>
      </c>
      <c r="W70" s="116">
        <f t="shared" si="11"/>
        <v>8.3133258755348199E-3</v>
      </c>
      <c r="X70" s="14">
        <f t="shared" si="12"/>
        <v>2.9130909383737927E-2</v>
      </c>
      <c r="AS70" s="46"/>
      <c r="AT70" s="46"/>
    </row>
    <row r="71" spans="1:46" x14ac:dyDescent="0.2">
      <c r="A71" s="126">
        <v>173.15687561035156</v>
      </c>
      <c r="B71" s="154">
        <v>5.4535600569067137E-2</v>
      </c>
      <c r="C71" s="154">
        <f t="shared" si="1"/>
        <v>0.94546439943093286</v>
      </c>
      <c r="D71" s="121">
        <f t="shared" si="2"/>
        <v>2.3778876769866539E-2</v>
      </c>
      <c r="E71" s="4">
        <f>(2*Table!$AC$16*0.147)/A71</f>
        <v>0.52931819739836172</v>
      </c>
      <c r="F71" s="4">
        <f t="shared" si="3"/>
        <v>1.0586363947967234</v>
      </c>
      <c r="G71" s="126">
        <f>IF((('Raw Data'!C71)/('Raw Data'!C$136)*100)&lt;0,0,('Raw Data'!C71)/('Raw Data'!C$136)*100)</f>
        <v>5.4535600569067153</v>
      </c>
      <c r="H71" s="126">
        <f t="shared" si="4"/>
        <v>2.3778876769866555</v>
      </c>
      <c r="I71" s="112">
        <f t="shared" si="5"/>
        <v>3.836490440254603E-2</v>
      </c>
      <c r="J71" s="4">
        <f>'Raw Data'!F71/I71</f>
        <v>0.61980805478791978</v>
      </c>
      <c r="K71" s="84">
        <f t="shared" si="6"/>
        <v>0.21488124576943649</v>
      </c>
      <c r="L71" s="126">
        <f>A71*Table!$AC$9/$AC$16</f>
        <v>38.880204952620616</v>
      </c>
      <c r="M71" s="126">
        <f>A71*Table!$AD$9/$AC$16</f>
        <v>13.33035598375564</v>
      </c>
      <c r="N71" s="126">
        <f>ABS(A71*Table!$AE$9/$AC$16)</f>
        <v>16.835622596657497</v>
      </c>
      <c r="O71" s="126">
        <f>($L71*(Table!$AC$10/Table!$AC$9)/(Table!$AC$12-Table!$AC$14))</f>
        <v>83.398123021494257</v>
      </c>
      <c r="P71" s="126">
        <f>ROUND(($N71*(Table!$AE$10/Table!$AE$9)/(Table!$AC$12-Table!$AC$13)),2)</f>
        <v>138.22</v>
      </c>
      <c r="Q71" s="126">
        <f>'Raw Data'!C71</f>
        <v>8.0500000000000016E-2</v>
      </c>
      <c r="R71" s="126">
        <f>'Raw Data'!C71/'Raw Data'!I$30*100</f>
        <v>0.74694086607963828</v>
      </c>
      <c r="S71" s="82">
        <f t="shared" si="7"/>
        <v>0.3754010695187166</v>
      </c>
      <c r="T71" s="82">
        <f t="shared" si="8"/>
        <v>0.7378195710226787</v>
      </c>
      <c r="U71" s="116">
        <f t="shared" si="9"/>
        <v>4.3136656482555815E-3</v>
      </c>
      <c r="V71" s="116">
        <f t="shared" si="10"/>
        <v>3.9948299139810725E-2</v>
      </c>
      <c r="W71" s="116">
        <f t="shared" si="11"/>
        <v>1.3147378567923118E-2</v>
      </c>
      <c r="X71" s="14">
        <f t="shared" si="12"/>
        <v>4.2278287951661046E-2</v>
      </c>
      <c r="AS71" s="46"/>
      <c r="AT71" s="46"/>
    </row>
    <row r="72" spans="1:46" x14ac:dyDescent="0.2">
      <c r="A72" s="126">
        <v>190.09669494628906</v>
      </c>
      <c r="B72" s="154">
        <v>9.1457218345640551E-2</v>
      </c>
      <c r="C72" s="154">
        <f t="shared" si="1"/>
        <v>0.90854278165435942</v>
      </c>
      <c r="D72" s="121">
        <f t="shared" si="2"/>
        <v>3.6921617776573414E-2</v>
      </c>
      <c r="E72" s="4">
        <f>(2*Table!$AC$16*0.147)/A72</f>
        <v>0.48214980955402909</v>
      </c>
      <c r="F72" s="4">
        <f t="shared" si="3"/>
        <v>0.96429961910805817</v>
      </c>
      <c r="G72" s="126">
        <f>IF((('Raw Data'!C72)/('Raw Data'!C$136)*100)&lt;0,0,('Raw Data'!C72)/('Raw Data'!C$136)*100)</f>
        <v>9.1457218345640552</v>
      </c>
      <c r="H72" s="126">
        <f t="shared" si="4"/>
        <v>3.6921617776573399</v>
      </c>
      <c r="I72" s="112">
        <f t="shared" si="5"/>
        <v>4.0534825277652287E-2</v>
      </c>
      <c r="J72" s="4">
        <f>'Raw Data'!F72/I72</f>
        <v>0.91086164856196072</v>
      </c>
      <c r="K72" s="84">
        <f t="shared" si="6"/>
        <v>0.23590293185140593</v>
      </c>
      <c r="L72" s="126">
        <f>A72*Table!$AC$9/$AC$16</f>
        <v>42.68382895149486</v>
      </c>
      <c r="M72" s="126">
        <f>A72*Table!$AD$9/$AC$16</f>
        <v>14.634455640512522</v>
      </c>
      <c r="N72" s="126">
        <f>ABS(A72*Table!$AE$9/$AC$16)</f>
        <v>18.482640101392125</v>
      </c>
      <c r="O72" s="126">
        <f>($L72*(Table!$AC$10/Table!$AC$9)/(Table!$AC$12-Table!$AC$14))</f>
        <v>91.556904657861139</v>
      </c>
      <c r="P72" s="126">
        <f>ROUND(($N72*(Table!$AE$10/Table!$AE$9)/(Table!$AC$12-Table!$AC$13)),2)</f>
        <v>151.75</v>
      </c>
      <c r="Q72" s="126">
        <f>'Raw Data'!C72</f>
        <v>0.13500000000000001</v>
      </c>
      <c r="R72" s="126">
        <f>'Raw Data'!C72/'Raw Data'!I$30*100</f>
        <v>1.2526337505683371</v>
      </c>
      <c r="S72" s="82">
        <f t="shared" si="7"/>
        <v>0.58288770053475958</v>
      </c>
      <c r="T72" s="82">
        <f t="shared" si="8"/>
        <v>0.63278269880197591</v>
      </c>
      <c r="U72" s="116">
        <f t="shared" si="9"/>
        <v>6.5894557026478706E-3</v>
      </c>
      <c r="V72" s="116">
        <f t="shared" si="10"/>
        <v>8.1780068985570969E-2</v>
      </c>
      <c r="W72" s="116">
        <f t="shared" si="11"/>
        <v>1.6937874221240334E-2</v>
      </c>
      <c r="X72" s="14">
        <f t="shared" si="12"/>
        <v>5.9216162172901377E-2</v>
      </c>
      <c r="AS72" s="46"/>
      <c r="AT72" s="46"/>
    </row>
    <row r="73" spans="1:46" x14ac:dyDescent="0.2">
      <c r="A73" s="126">
        <v>206.80772399902344</v>
      </c>
      <c r="B73" s="154">
        <v>0.13813427274574894</v>
      </c>
      <c r="C73" s="154">
        <f t="shared" si="1"/>
        <v>0.86186572725425104</v>
      </c>
      <c r="D73" s="121">
        <f t="shared" si="2"/>
        <v>4.6677054400108386E-2</v>
      </c>
      <c r="E73" s="4">
        <f>(2*Table!$AC$16*0.147)/A73</f>
        <v>0.44318985525722648</v>
      </c>
      <c r="F73" s="4">
        <f t="shared" si="3"/>
        <v>0.88637971051445297</v>
      </c>
      <c r="G73" s="126">
        <f>IF((('Raw Data'!C73)/('Raw Data'!C$136)*100)&lt;0,0,('Raw Data'!C73)/('Raw Data'!C$136)*100)</f>
        <v>13.813427274574893</v>
      </c>
      <c r="H73" s="126">
        <f t="shared" si="4"/>
        <v>4.6677054400108382</v>
      </c>
      <c r="I73" s="112">
        <f t="shared" si="5"/>
        <v>3.6592188845031515E-2</v>
      </c>
      <c r="J73" s="4">
        <f>'Raw Data'!F73/I73</f>
        <v>1.2756015934927105</v>
      </c>
      <c r="K73" s="84">
        <f t="shared" si="6"/>
        <v>0.25664069769687692</v>
      </c>
      <c r="L73" s="126">
        <f>A73*Table!$AC$9/$AC$16</f>
        <v>46.436080961409665</v>
      </c>
      <c r="M73" s="126">
        <f>A73*Table!$AD$9/$AC$16</f>
        <v>15.920942043911886</v>
      </c>
      <c r="N73" s="126">
        <f>ABS(A73*Table!$AE$9/$AC$16)</f>
        <v>20.107412882385848</v>
      </c>
      <c r="O73" s="126">
        <f>($L73*(Table!$AC$10/Table!$AC$9)/(Table!$AC$12-Table!$AC$14))</f>
        <v>99.605493267717023</v>
      </c>
      <c r="P73" s="126">
        <f>ROUND(($N73*(Table!$AE$10/Table!$AE$9)/(Table!$AC$12-Table!$AC$13)),2)</f>
        <v>165.09</v>
      </c>
      <c r="Q73" s="126">
        <f>'Raw Data'!C73</f>
        <v>0.2039</v>
      </c>
      <c r="R73" s="126">
        <f>'Raw Data'!C73/'Raw Data'!I$30*100</f>
        <v>1.8919409017843256</v>
      </c>
      <c r="S73" s="82">
        <f t="shared" si="7"/>
        <v>0.73689839572192506</v>
      </c>
      <c r="T73" s="82">
        <f t="shared" si="8"/>
        <v>0.52058598860661176</v>
      </c>
      <c r="U73" s="116">
        <f t="shared" si="9"/>
        <v>9.1483087053037711E-3</v>
      </c>
      <c r="V73" s="116">
        <f t="shared" si="10"/>
        <v>0.1424295845470451</v>
      </c>
      <c r="W73" s="116">
        <f t="shared" si="11"/>
        <v>1.809244434976107E-2</v>
      </c>
      <c r="X73" s="14">
        <f t="shared" si="12"/>
        <v>7.7308606522662443E-2</v>
      </c>
      <c r="AS73" s="46"/>
      <c r="AT73" s="46"/>
    </row>
    <row r="74" spans="1:46" x14ac:dyDescent="0.2">
      <c r="A74" s="126">
        <v>227.3304443359375</v>
      </c>
      <c r="B74" s="154">
        <v>0.19416028724341172</v>
      </c>
      <c r="C74" s="154">
        <f t="shared" si="1"/>
        <v>0.80583971275658828</v>
      </c>
      <c r="D74" s="121">
        <f t="shared" si="2"/>
        <v>5.6026014497662785E-2</v>
      </c>
      <c r="E74" s="4">
        <f>(2*Table!$AC$16*0.147)/A74</f>
        <v>0.40317998556216411</v>
      </c>
      <c r="F74" s="4">
        <f t="shared" si="3"/>
        <v>0.80635997112432822</v>
      </c>
      <c r="G74" s="126">
        <f>IF((('Raw Data'!C74)/('Raw Data'!C$136)*100)&lt;0,0,('Raw Data'!C74)/('Raw Data'!C$136)*100)</f>
        <v>19.416028724341171</v>
      </c>
      <c r="H74" s="126">
        <f t="shared" si="4"/>
        <v>5.6026014497662775</v>
      </c>
      <c r="I74" s="112">
        <f t="shared" si="5"/>
        <v>4.1090845742912385E-2</v>
      </c>
      <c r="J74" s="4">
        <f>'Raw Data'!F74/I74</f>
        <v>1.3634670565846534</v>
      </c>
      <c r="K74" s="84">
        <f t="shared" si="6"/>
        <v>0.28210863073175901</v>
      </c>
      <c r="L74" s="126">
        <f>A74*Table!$AC$9/$AC$16</f>
        <v>51.0442004488511</v>
      </c>
      <c r="M74" s="126">
        <f>A74*Table!$AD$9/$AC$16</f>
        <v>17.500868725320377</v>
      </c>
      <c r="N74" s="126">
        <f>ABS(A74*Table!$AE$9/$AC$16)</f>
        <v>22.102787152285053</v>
      </c>
      <c r="O74" s="126">
        <f>($L74*(Table!$AC$10/Table!$AC$9)/(Table!$AC$12-Table!$AC$14))</f>
        <v>109.48991945270508</v>
      </c>
      <c r="P74" s="126">
        <f>ROUND(($N74*(Table!$AE$10/Table!$AE$9)/(Table!$AC$12-Table!$AC$13)),2)</f>
        <v>181.47</v>
      </c>
      <c r="Q74" s="126">
        <f>'Raw Data'!C74</f>
        <v>0.28660000000000002</v>
      </c>
      <c r="R74" s="126">
        <f>'Raw Data'!C74/'Raw Data'!I$30*100</f>
        <v>2.6592950586139663</v>
      </c>
      <c r="S74" s="82">
        <f t="shared" si="7"/>
        <v>0.88449197860962614</v>
      </c>
      <c r="T74" s="82">
        <f t="shared" si="8"/>
        <v>0.40913479628499061</v>
      </c>
      <c r="U74" s="116">
        <f t="shared" si="9"/>
        <v>1.1697927509806798E-2</v>
      </c>
      <c r="V74" s="116">
        <f t="shared" si="10"/>
        <v>0.21584653892454558</v>
      </c>
      <c r="W74" s="116">
        <f t="shared" si="11"/>
        <v>1.7972224776308696E-2</v>
      </c>
      <c r="X74" s="14">
        <f t="shared" si="12"/>
        <v>9.5280831298971136E-2</v>
      </c>
      <c r="AS74" s="46"/>
      <c r="AT74" s="46"/>
    </row>
    <row r="75" spans="1:46" x14ac:dyDescent="0.2">
      <c r="A75" s="126">
        <v>249.60894775390625</v>
      </c>
      <c r="B75" s="154">
        <v>0.25635119571844728</v>
      </c>
      <c r="C75" s="154">
        <f t="shared" si="1"/>
        <v>0.74364880428155278</v>
      </c>
      <c r="D75" s="121">
        <f t="shared" si="2"/>
        <v>6.2190908475035556E-2</v>
      </c>
      <c r="E75" s="4">
        <f>(2*Table!$AC$16*0.147)/A75</f>
        <v>0.36719471032572104</v>
      </c>
      <c r="F75" s="4">
        <f t="shared" si="3"/>
        <v>0.73438942065144208</v>
      </c>
      <c r="G75" s="126">
        <f>IF((('Raw Data'!C75)/('Raw Data'!C$136)*100)&lt;0,0,('Raw Data'!C75)/('Raw Data'!C$136)*100)</f>
        <v>25.635119571844729</v>
      </c>
      <c r="H75" s="126">
        <f t="shared" si="4"/>
        <v>6.2190908475035585</v>
      </c>
      <c r="I75" s="112">
        <f t="shared" si="5"/>
        <v>4.0602548681176798E-2</v>
      </c>
      <c r="J75" s="4">
        <f>'Raw Data'!F75/I75</f>
        <v>1.5316996221931025</v>
      </c>
      <c r="K75" s="84">
        <f t="shared" si="6"/>
        <v>0.30975542530146638</v>
      </c>
      <c r="L75" s="126">
        <f>A75*Table!$AC$9/$AC$16</f>
        <v>56.046559008827927</v>
      </c>
      <c r="M75" s="126">
        <f>A75*Table!$AD$9/$AC$16</f>
        <v>19.215963088741002</v>
      </c>
      <c r="N75" s="126">
        <f>ABS(A75*Table!$AE$9/$AC$16)</f>
        <v>24.26887194817429</v>
      </c>
      <c r="O75" s="126">
        <f>($L75*(Table!$AC$10/Table!$AC$9)/(Table!$AC$12-Table!$AC$14))</f>
        <v>120.21998929392521</v>
      </c>
      <c r="P75" s="126">
        <f>ROUND(($N75*(Table!$AE$10/Table!$AE$9)/(Table!$AC$12-Table!$AC$13)),2)</f>
        <v>199.25</v>
      </c>
      <c r="Q75" s="126">
        <f>'Raw Data'!C75</f>
        <v>0.37840000000000001</v>
      </c>
      <c r="R75" s="126">
        <f>'Raw Data'!C75/'Raw Data'!I$30*100</f>
        <v>3.5110860090004357</v>
      </c>
      <c r="S75" s="82">
        <f t="shared" si="7"/>
        <v>0.9818181818181817</v>
      </c>
      <c r="T75" s="82">
        <f t="shared" si="8"/>
        <v>0.30651839187688779</v>
      </c>
      <c r="U75" s="116">
        <f t="shared" si="9"/>
        <v>1.406634674195284E-2</v>
      </c>
      <c r="V75" s="116">
        <f t="shared" si="10"/>
        <v>0.29481359436947291</v>
      </c>
      <c r="W75" s="116">
        <f t="shared" si="11"/>
        <v>1.654755814937334E-2</v>
      </c>
      <c r="X75" s="14">
        <f t="shared" si="12"/>
        <v>0.11182838944834447</v>
      </c>
      <c r="AS75" s="46"/>
      <c r="AT75" s="46"/>
    </row>
    <row r="76" spans="1:46" x14ac:dyDescent="0.2">
      <c r="A76" s="126">
        <v>272.21237182617187</v>
      </c>
      <c r="B76" s="154">
        <v>0.31969378768376128</v>
      </c>
      <c r="C76" s="154">
        <f t="shared" si="1"/>
        <v>0.68030621231623867</v>
      </c>
      <c r="D76" s="121">
        <f t="shared" si="2"/>
        <v>6.3342591965313999E-2</v>
      </c>
      <c r="E76" s="4">
        <f>(2*Table!$AC$16*0.147)/A76</f>
        <v>0.33670433364333757</v>
      </c>
      <c r="F76" s="4">
        <f t="shared" si="3"/>
        <v>0.67340866728667514</v>
      </c>
      <c r="G76" s="126">
        <f>IF((('Raw Data'!C76)/('Raw Data'!C$136)*100)&lt;0,0,('Raw Data'!C76)/('Raw Data'!C$136)*100)</f>
        <v>31.969378768376121</v>
      </c>
      <c r="H76" s="126">
        <f t="shared" si="4"/>
        <v>6.3342591965313915</v>
      </c>
      <c r="I76" s="112">
        <f t="shared" si="5"/>
        <v>3.7647710157382996E-2</v>
      </c>
      <c r="J76" s="4">
        <f>'Raw Data'!F76/I76</f>
        <v>1.6825084899059124</v>
      </c>
      <c r="K76" s="84">
        <f t="shared" si="6"/>
        <v>0.33780543432468851</v>
      </c>
      <c r="L76" s="126">
        <f>A76*Table!$AC$9/$AC$16</f>
        <v>61.121874427074872</v>
      </c>
      <c r="M76" s="126">
        <f>A76*Table!$AD$9/$AC$16</f>
        <v>20.956071232139955</v>
      </c>
      <c r="N76" s="126">
        <f>ABS(A76*Table!$AE$9/$AC$16)</f>
        <v>26.466547990384637</v>
      </c>
      <c r="O76" s="126">
        <f>($L76*(Table!$AC$10/Table!$AC$9)/(Table!$AC$12-Table!$AC$14))</f>
        <v>131.10655175262738</v>
      </c>
      <c r="P76" s="126">
        <f>ROUND(($N76*(Table!$AE$10/Table!$AE$9)/(Table!$AC$12-Table!$AC$13)),2)</f>
        <v>217.3</v>
      </c>
      <c r="Q76" s="126">
        <f>'Raw Data'!C76</f>
        <v>0.47189999999999993</v>
      </c>
      <c r="R76" s="126">
        <f>'Raw Data'!C76/'Raw Data'!I$30*100</f>
        <v>4.3786508658755423</v>
      </c>
      <c r="S76" s="82">
        <f t="shared" si="7"/>
        <v>1</v>
      </c>
      <c r="T76" s="82">
        <f t="shared" si="8"/>
        <v>0.21863834040213515</v>
      </c>
      <c r="U76" s="116">
        <f t="shared" si="9"/>
        <v>1.6085421968519642E-2</v>
      </c>
      <c r="V76" s="116">
        <f t="shared" si="10"/>
        <v>0.36987091574031544</v>
      </c>
      <c r="W76" s="116">
        <f t="shared" si="11"/>
        <v>1.4171226036775498E-2</v>
      </c>
      <c r="X76" s="14">
        <f t="shared" si="12"/>
        <v>0.12599961548511998</v>
      </c>
      <c r="AS76" s="46"/>
      <c r="AT76" s="46"/>
    </row>
    <row r="77" spans="1:46" x14ac:dyDescent="0.2">
      <c r="A77" s="126">
        <v>298.1358642578125</v>
      </c>
      <c r="B77" s="154">
        <v>0.38235891877244088</v>
      </c>
      <c r="C77" s="154">
        <f t="shared" si="1"/>
        <v>0.61764108122755912</v>
      </c>
      <c r="D77" s="121">
        <f t="shared" si="2"/>
        <v>6.2665131088679604E-2</v>
      </c>
      <c r="E77" s="4">
        <f>(2*Table!$AC$16*0.147)/A77</f>
        <v>0.30742723789159782</v>
      </c>
      <c r="F77" s="4">
        <f t="shared" si="3"/>
        <v>0.61485447578319563</v>
      </c>
      <c r="G77" s="126">
        <f>IF((('Raw Data'!C77)/('Raw Data'!C$136)*100)&lt;0,0,('Raw Data'!C77)/('Raw Data'!C$136)*100)</f>
        <v>38.235891877244086</v>
      </c>
      <c r="H77" s="126">
        <f t="shared" si="4"/>
        <v>6.2665131088679651</v>
      </c>
      <c r="I77" s="112">
        <f t="shared" si="5"/>
        <v>3.9506362996448052E-2</v>
      </c>
      <c r="J77" s="4">
        <f>'Raw Data'!F77/I77</f>
        <v>1.5862034957334283</v>
      </c>
      <c r="K77" s="84">
        <f t="shared" si="6"/>
        <v>0.36997552476302903</v>
      </c>
      <c r="L77" s="126">
        <f>A77*Table!$AC$9/$AC$16</f>
        <v>66.942669560257798</v>
      </c>
      <c r="M77" s="126">
        <f>A77*Table!$AD$9/$AC$16</f>
        <v>22.951772420659818</v>
      </c>
      <c r="N77" s="126">
        <f>ABS(A77*Table!$AE$9/$AC$16)</f>
        <v>28.987026218165258</v>
      </c>
      <c r="O77" s="126">
        <f>($L77*(Table!$AC$10/Table!$AC$9)/(Table!$AC$12-Table!$AC$14))</f>
        <v>143.59216979892278</v>
      </c>
      <c r="P77" s="126">
        <f>ROUND(($N77*(Table!$AE$10/Table!$AE$9)/(Table!$AC$12-Table!$AC$13)),2)</f>
        <v>237.99</v>
      </c>
      <c r="Q77" s="126">
        <f>'Raw Data'!C77</f>
        <v>0.56440000000000001</v>
      </c>
      <c r="R77" s="126">
        <f>'Raw Data'!C77/'Raw Data'!I$30*100</f>
        <v>5.2369369542279225</v>
      </c>
      <c r="S77" s="82">
        <f t="shared" si="7"/>
        <v>0.98930481283422422</v>
      </c>
      <c r="T77" s="82">
        <f t="shared" si="8"/>
        <v>0.14616009043117084</v>
      </c>
      <c r="U77" s="116">
        <f t="shared" si="9"/>
        <v>1.7565605423771793E-2</v>
      </c>
      <c r="V77" s="116">
        <f t="shared" si="10"/>
        <v>0.42923807312303897</v>
      </c>
      <c r="W77" s="116">
        <f t="shared" si="11"/>
        <v>1.168758604315946E-2</v>
      </c>
      <c r="X77" s="14">
        <f t="shared" si="12"/>
        <v>0.13768720152827943</v>
      </c>
      <c r="AS77" s="46"/>
      <c r="AT77" s="46"/>
    </row>
    <row r="78" spans="1:46" x14ac:dyDescent="0.2">
      <c r="A78" s="126">
        <v>326.39474487304687</v>
      </c>
      <c r="B78" s="154">
        <v>0.42300657137050335</v>
      </c>
      <c r="C78" s="154">
        <f t="shared" si="1"/>
        <v>0.57699342862949665</v>
      </c>
      <c r="D78" s="121">
        <f t="shared" si="2"/>
        <v>4.0647652598062467E-2</v>
      </c>
      <c r="E78" s="4">
        <f>(2*Table!$AC$16*0.147)/A78</f>
        <v>0.28081054215763618</v>
      </c>
      <c r="F78" s="4">
        <f t="shared" si="3"/>
        <v>0.56162108431527236</v>
      </c>
      <c r="G78" s="126">
        <f>IF((('Raw Data'!C78)/('Raw Data'!C$136)*100)&lt;0,0,('Raw Data'!C78)/('Raw Data'!C$136)*100)</f>
        <v>42.300657137050337</v>
      </c>
      <c r="H78" s="126">
        <f t="shared" si="4"/>
        <v>4.0647652598062507</v>
      </c>
      <c r="I78" s="112">
        <f t="shared" si="5"/>
        <v>3.9328935132923903E-2</v>
      </c>
      <c r="J78" s="4">
        <f>'Raw Data'!F78/I78</f>
        <v>1.0335304645468169</v>
      </c>
      <c r="K78" s="84">
        <f t="shared" si="6"/>
        <v>0.40504374512244246</v>
      </c>
      <c r="L78" s="126">
        <f>A78*Table!$AC$9/$AC$16</f>
        <v>73.287846823240642</v>
      </c>
      <c r="M78" s="126">
        <f>A78*Table!$AD$9/$AC$16</f>
        <v>25.127261767968221</v>
      </c>
      <c r="N78" s="126">
        <f>ABS(A78*Table!$AE$9/$AC$16)</f>
        <v>31.734568568794533</v>
      </c>
      <c r="O78" s="126">
        <f>($L78*(Table!$AC$10/Table!$AC$9)/(Table!$AC$12-Table!$AC$14))</f>
        <v>157.20258863843983</v>
      </c>
      <c r="P78" s="126">
        <f>ROUND(($N78*(Table!$AE$10/Table!$AE$9)/(Table!$AC$12-Table!$AC$13)),2)</f>
        <v>260.55</v>
      </c>
      <c r="Q78" s="126">
        <f>'Raw Data'!C78</f>
        <v>0.62439999999999996</v>
      </c>
      <c r="R78" s="126">
        <f>'Raw Data'!C78/'Raw Data'!I$30*100</f>
        <v>5.7936630655916277</v>
      </c>
      <c r="S78" s="82">
        <f t="shared" si="7"/>
        <v>0.64171122994652419</v>
      </c>
      <c r="T78" s="82">
        <f t="shared" si="8"/>
        <v>0.10693541615363644</v>
      </c>
      <c r="U78" s="116">
        <f t="shared" si="9"/>
        <v>1.775047900310131E-2</v>
      </c>
      <c r="V78" s="116">
        <f t="shared" si="10"/>
        <v>0.43690512200173515</v>
      </c>
      <c r="W78" s="116">
        <f t="shared" si="11"/>
        <v>6.3252321326362762E-3</v>
      </c>
      <c r="X78" s="14">
        <f t="shared" si="12"/>
        <v>0.14401243366091571</v>
      </c>
      <c r="AS78" s="46"/>
      <c r="AT78" s="46"/>
    </row>
    <row r="79" spans="1:46" x14ac:dyDescent="0.2">
      <c r="A79" s="126">
        <v>356.62847900390625</v>
      </c>
      <c r="B79" s="154">
        <v>0.45606666215026087</v>
      </c>
      <c r="C79" s="154">
        <f t="shared" si="1"/>
        <v>0.54393333784973907</v>
      </c>
      <c r="D79" s="121">
        <f t="shared" si="2"/>
        <v>3.3060090779757523E-2</v>
      </c>
      <c r="E79" s="4">
        <f>(2*Table!$AC$16*0.147)/A79</f>
        <v>0.25700439157636573</v>
      </c>
      <c r="F79" s="4">
        <f t="shared" si="3"/>
        <v>0.51400878315273146</v>
      </c>
      <c r="G79" s="126">
        <f>IF((('Raw Data'!C79)/('Raw Data'!C$136)*100)&lt;0,0,('Raw Data'!C79)/('Raw Data'!C$136)*100)</f>
        <v>45.606666215026088</v>
      </c>
      <c r="H79" s="126">
        <f t="shared" si="4"/>
        <v>3.3060090779757516</v>
      </c>
      <c r="I79" s="112">
        <f t="shared" si="5"/>
        <v>3.8472863573156602E-2</v>
      </c>
      <c r="J79" s="4">
        <f>'Raw Data'!F79/I79</f>
        <v>0.85930933414647892</v>
      </c>
      <c r="K79" s="84">
        <f t="shared" si="6"/>
        <v>0.44256268528234805</v>
      </c>
      <c r="L79" s="126">
        <f>A79*Table!$AC$9/$AC$16</f>
        <v>80.076452677599107</v>
      </c>
      <c r="M79" s="126">
        <f>A79*Table!$AD$9/$AC$16</f>
        <v>27.454783775176836</v>
      </c>
      <c r="N79" s="126">
        <f>ABS(A79*Table!$AE$9/$AC$16)</f>
        <v>34.67412113187163</v>
      </c>
      <c r="O79" s="126">
        <f>($L79*(Table!$AC$10/Table!$AC$9)/(Table!$AC$12-Table!$AC$14))</f>
        <v>171.76416275761287</v>
      </c>
      <c r="P79" s="126">
        <f>ROUND(($N79*(Table!$AE$10/Table!$AE$9)/(Table!$AC$12-Table!$AC$13)),2)</f>
        <v>284.68</v>
      </c>
      <c r="Q79" s="126">
        <f>'Raw Data'!C79</f>
        <v>0.67320000000000002</v>
      </c>
      <c r="R79" s="126">
        <f>'Raw Data'!C79/'Raw Data'!I$30*100</f>
        <v>6.2464669695007755</v>
      </c>
      <c r="S79" s="82">
        <f t="shared" si="7"/>
        <v>0.5219251336898405</v>
      </c>
      <c r="T79" s="82">
        <f t="shared" si="8"/>
        <v>8.0212602060648508E-2</v>
      </c>
      <c r="U79" s="116">
        <f t="shared" si="9"/>
        <v>1.7515334128524143E-2</v>
      </c>
      <c r="V79" s="116">
        <f t="shared" si="10"/>
        <v>0.4271628297769382</v>
      </c>
      <c r="W79" s="116">
        <f t="shared" si="11"/>
        <v>4.3092264114030169E-3</v>
      </c>
      <c r="X79" s="14">
        <f t="shared" si="12"/>
        <v>0.14832166007231873</v>
      </c>
      <c r="AS79" s="46"/>
      <c r="AT79" s="46"/>
    </row>
    <row r="80" spans="1:46" x14ac:dyDescent="0.2">
      <c r="A80" s="126">
        <v>391.94952392578125</v>
      </c>
      <c r="B80" s="154">
        <v>0.48167468328704016</v>
      </c>
      <c r="C80" s="154">
        <f t="shared" si="1"/>
        <v>0.51832531671295978</v>
      </c>
      <c r="D80" s="121">
        <f t="shared" si="2"/>
        <v>2.5608021136779291E-2</v>
      </c>
      <c r="E80" s="4">
        <f>(2*Table!$AC$16*0.147)/A80</f>
        <v>0.23384410407539941</v>
      </c>
      <c r="F80" s="4">
        <f t="shared" si="3"/>
        <v>0.46768820815079881</v>
      </c>
      <c r="G80" s="126">
        <f>IF((('Raw Data'!C80)/('Raw Data'!C$136)*100)&lt;0,0,('Raw Data'!C80)/('Raw Data'!C$136)*100)</f>
        <v>48.167468328704018</v>
      </c>
      <c r="H80" s="126">
        <f t="shared" si="4"/>
        <v>2.56080211367793</v>
      </c>
      <c r="I80" s="112">
        <f t="shared" si="5"/>
        <v>4.10141199337547E-2</v>
      </c>
      <c r="J80" s="4">
        <f>'Raw Data'!F80/I80</f>
        <v>0.62437085516258606</v>
      </c>
      <c r="K80" s="84">
        <f t="shared" si="6"/>
        <v>0.48639478902028938</v>
      </c>
      <c r="L80" s="126">
        <f>A80*Table!$AC$9/$AC$16</f>
        <v>88.007350372897577</v>
      </c>
      <c r="M80" s="126">
        <f>A80*Table!$AD$9/$AC$16</f>
        <v>30.173948699279165</v>
      </c>
      <c r="N80" s="126">
        <f>ABS(A80*Table!$AE$9/$AC$16)</f>
        <v>38.108300571343591</v>
      </c>
      <c r="O80" s="126">
        <f>($L80*(Table!$AC$10/Table!$AC$9)/(Table!$AC$12-Table!$AC$14))</f>
        <v>188.77595532582066</v>
      </c>
      <c r="P80" s="126">
        <f>ROUND(($N80*(Table!$AE$10/Table!$AE$9)/(Table!$AC$12-Table!$AC$13)),2)</f>
        <v>312.88</v>
      </c>
      <c r="Q80" s="126">
        <f>'Raw Data'!C80</f>
        <v>0.71099999999999997</v>
      </c>
      <c r="R80" s="126">
        <f>'Raw Data'!C80/'Raw Data'!I$30*100</f>
        <v>6.5972044196599091</v>
      </c>
      <c r="S80" s="82">
        <f t="shared" si="7"/>
        <v>0.40427807486630923</v>
      </c>
      <c r="T80" s="82">
        <f t="shared" si="8"/>
        <v>6.3075951999096769E-2</v>
      </c>
      <c r="U80" s="116">
        <f t="shared" si="9"/>
        <v>1.6831770462640342E-2</v>
      </c>
      <c r="V80" s="116">
        <f t="shared" si="10"/>
        <v>0.39935432063227844</v>
      </c>
      <c r="W80" s="116">
        <f t="shared" si="11"/>
        <v>2.7633955312957579E-3</v>
      </c>
      <c r="X80" s="14">
        <f t="shared" si="12"/>
        <v>0.15108505560361449</v>
      </c>
      <c r="AS80" s="46"/>
      <c r="AT80" s="46"/>
    </row>
    <row r="81" spans="1:46" x14ac:dyDescent="0.2">
      <c r="A81" s="126">
        <v>428.1441650390625</v>
      </c>
      <c r="B81" s="154">
        <v>0.50450511482961857</v>
      </c>
      <c r="C81" s="154">
        <f t="shared" si="1"/>
        <v>0.49549488517038143</v>
      </c>
      <c r="D81" s="121">
        <f t="shared" si="2"/>
        <v>2.2830431542578411E-2</v>
      </c>
      <c r="E81" s="4">
        <f>(2*Table!$AC$16*0.147)/A81</f>
        <v>0.21407528760047756</v>
      </c>
      <c r="F81" s="4">
        <f t="shared" si="3"/>
        <v>0.42815057520095512</v>
      </c>
      <c r="G81" s="126">
        <f>IF((('Raw Data'!C81)/('Raw Data'!C$136)*100)&lt;0,0,('Raw Data'!C81)/('Raw Data'!C$136)*100)</f>
        <v>50.450511482961858</v>
      </c>
      <c r="H81" s="126">
        <f t="shared" si="4"/>
        <v>2.2830431542578395</v>
      </c>
      <c r="I81" s="112">
        <f t="shared" si="5"/>
        <v>3.8359888342037185E-2</v>
      </c>
      <c r="J81" s="4">
        <f>'Raw Data'!F81/I81</f>
        <v>0.59516418137117943</v>
      </c>
      <c r="K81" s="84">
        <f t="shared" si="6"/>
        <v>0.53131099315705754</v>
      </c>
      <c r="L81" s="126">
        <f>A81*Table!$AC$9/$AC$16</f>
        <v>96.134403137684203</v>
      </c>
      <c r="M81" s="126">
        <f>A81*Table!$AD$9/$AC$16</f>
        <v>32.960366790063155</v>
      </c>
      <c r="N81" s="126">
        <f>ABS(A81*Table!$AE$9/$AC$16)</f>
        <v>41.627417647444489</v>
      </c>
      <c r="O81" s="126">
        <f>($L81*(Table!$AC$10/Table!$AC$9)/(Table!$AC$12-Table!$AC$14))</f>
        <v>206.20850093883359</v>
      </c>
      <c r="P81" s="126">
        <f>ROUND(($N81*(Table!$AE$10/Table!$AE$9)/(Table!$AC$12-Table!$AC$13)),2)</f>
        <v>341.77</v>
      </c>
      <c r="Q81" s="126">
        <f>'Raw Data'!C81</f>
        <v>0.74470000000000003</v>
      </c>
      <c r="R81" s="126">
        <f>'Raw Data'!C81/'Raw Data'!I$30*100</f>
        <v>6.9098989188758582</v>
      </c>
      <c r="S81" s="82">
        <f t="shared" si="7"/>
        <v>0.36042780748663095</v>
      </c>
      <c r="T81" s="82">
        <f t="shared" si="8"/>
        <v>5.0271993651570313E-2</v>
      </c>
      <c r="U81" s="116">
        <f t="shared" si="9"/>
        <v>1.613918741189763E-2</v>
      </c>
      <c r="V81" s="116">
        <f t="shared" si="10"/>
        <v>0.37196389844235395</v>
      </c>
      <c r="W81" s="116">
        <f t="shared" si="11"/>
        <v>2.0647210016756096E-3</v>
      </c>
      <c r="X81" s="14">
        <f t="shared" si="12"/>
        <v>0.15314977660529011</v>
      </c>
      <c r="AS81" s="46"/>
      <c r="AT81" s="46"/>
    </row>
    <row r="82" spans="1:46" x14ac:dyDescent="0.2">
      <c r="A82" s="126">
        <v>466.62191772460937</v>
      </c>
      <c r="B82" s="154">
        <v>0.52564189418061114</v>
      </c>
      <c r="C82" s="154">
        <f t="shared" si="1"/>
        <v>0.47435810581938886</v>
      </c>
      <c r="D82" s="121">
        <f t="shared" si="2"/>
        <v>2.1136779350992563E-2</v>
      </c>
      <c r="E82" s="4">
        <f>(2*Table!$AC$16*0.147)/A82</f>
        <v>0.1964225892177156</v>
      </c>
      <c r="F82" s="4">
        <f t="shared" si="3"/>
        <v>0.39284517843543121</v>
      </c>
      <c r="G82" s="126">
        <f>IF((('Raw Data'!C82)/('Raw Data'!C$136)*100)&lt;0,0,('Raw Data'!C82)/('Raw Data'!C$136)*100)</f>
        <v>52.564189418061112</v>
      </c>
      <c r="H82" s="126">
        <f t="shared" si="4"/>
        <v>2.1136779350992541</v>
      </c>
      <c r="I82" s="112">
        <f t="shared" si="5"/>
        <v>3.7375104589993269E-2</v>
      </c>
      <c r="J82" s="4">
        <f>'Raw Data'!F82/I82</f>
        <v>0.56553097530733543</v>
      </c>
      <c r="K82" s="84">
        <f t="shared" si="6"/>
        <v>0.57906045388354987</v>
      </c>
      <c r="L82" s="126">
        <f>A82*Table!$AC$9/$AC$16</f>
        <v>104.77409997476941</v>
      </c>
      <c r="M82" s="126">
        <f>A82*Table!$AD$9/$AC$16</f>
        <v>35.922548562778083</v>
      </c>
      <c r="N82" s="126">
        <f>ABS(A82*Table!$AE$9/$AC$16)</f>
        <v>45.368516118400414</v>
      </c>
      <c r="O82" s="126">
        <f>($L82*(Table!$AC$10/Table!$AC$9)/(Table!$AC$12-Table!$AC$14))</f>
        <v>224.74066918654961</v>
      </c>
      <c r="P82" s="126">
        <f>ROUND(($N82*(Table!$AE$10/Table!$AE$9)/(Table!$AC$12-Table!$AC$13)),2)</f>
        <v>372.48</v>
      </c>
      <c r="Q82" s="126">
        <f>'Raw Data'!C82</f>
        <v>0.77590000000000003</v>
      </c>
      <c r="R82" s="126">
        <f>'Raw Data'!C82/'Raw Data'!I$30*100</f>
        <v>7.1993964967849848</v>
      </c>
      <c r="S82" s="82">
        <f t="shared" si="7"/>
        <v>0.33368983957219384</v>
      </c>
      <c r="T82" s="82">
        <f t="shared" si="8"/>
        <v>4.0292264916288123E-2</v>
      </c>
      <c r="U82" s="116">
        <f t="shared" si="9"/>
        <v>1.5428757680075199E-2</v>
      </c>
      <c r="V82" s="116">
        <f t="shared" si="10"/>
        <v>0.34469941469693854</v>
      </c>
      <c r="W82" s="116">
        <f t="shared" si="11"/>
        <v>1.6092957311707725E-3</v>
      </c>
      <c r="X82" s="14">
        <f t="shared" si="12"/>
        <v>0.15475907233646088</v>
      </c>
      <c r="AS82" s="46"/>
      <c r="AT82" s="46"/>
    </row>
    <row r="83" spans="1:46" x14ac:dyDescent="0.2">
      <c r="A83" s="126">
        <v>512.15911865234375</v>
      </c>
      <c r="B83" s="154">
        <v>0.54623670483029607</v>
      </c>
      <c r="C83" s="154">
        <f t="shared" si="1"/>
        <v>0.45376329516970393</v>
      </c>
      <c r="D83" s="121">
        <f t="shared" si="2"/>
        <v>2.0594810649684936E-2</v>
      </c>
      <c r="E83" s="4">
        <f>(2*Table!$AC$16*0.147)/A83</f>
        <v>0.1789582220197071</v>
      </c>
      <c r="F83" s="4">
        <f t="shared" si="3"/>
        <v>0.35791644403941419</v>
      </c>
      <c r="G83" s="126">
        <f>IF((('Raw Data'!C83)/('Raw Data'!C$136)*100)&lt;0,0,('Raw Data'!C83)/('Raw Data'!C$136)*100)</f>
        <v>54.623670483029606</v>
      </c>
      <c r="H83" s="126">
        <f t="shared" si="4"/>
        <v>2.0594810649684945</v>
      </c>
      <c r="I83" s="112">
        <f t="shared" si="5"/>
        <v>4.043977523857567E-2</v>
      </c>
      <c r="J83" s="4">
        <f>'Raw Data'!F83/I83</f>
        <v>0.50927114525699591</v>
      </c>
      <c r="K83" s="84">
        <f t="shared" si="6"/>
        <v>0.63557042745354964</v>
      </c>
      <c r="L83" s="126">
        <f>A83*Table!$AC$9/$AC$16</f>
        <v>114.99890738595796</v>
      </c>
      <c r="M83" s="126">
        <f>A83*Table!$AD$9/$AC$16</f>
        <v>39.428196818042736</v>
      </c>
      <c r="N83" s="126">
        <f>ABS(A83*Table!$AE$9/$AC$16)</f>
        <v>49.795987601846761</v>
      </c>
      <c r="O83" s="126">
        <f>($L83*(Table!$AC$10/Table!$AC$9)/(Table!$AC$12-Table!$AC$14))</f>
        <v>246.67290301578288</v>
      </c>
      <c r="P83" s="126">
        <f>ROUND(($N83*(Table!$AE$10/Table!$AE$9)/(Table!$AC$12-Table!$AC$13)),2)</f>
        <v>408.83</v>
      </c>
      <c r="Q83" s="126">
        <f>'Raw Data'!C83</f>
        <v>0.80630000000000002</v>
      </c>
      <c r="R83" s="126">
        <f>'Raw Data'!C83/'Raw Data'!I$30*100</f>
        <v>7.4814710598759282</v>
      </c>
      <c r="S83" s="82">
        <f t="shared" si="7"/>
        <v>0.32513368983957153</v>
      </c>
      <c r="T83" s="82">
        <f t="shared" si="8"/>
        <v>3.2220691975063609E-2</v>
      </c>
      <c r="U83" s="116">
        <f t="shared" si="9"/>
        <v>1.4607708400393412E-2</v>
      </c>
      <c r="V83" s="116">
        <f t="shared" si="10"/>
        <v>0.31425428728260302</v>
      </c>
      <c r="W83" s="116">
        <f t="shared" si="11"/>
        <v>1.3015932820120632E-3</v>
      </c>
      <c r="X83" s="14">
        <f t="shared" si="12"/>
        <v>0.15606066561847295</v>
      </c>
      <c r="AS83" s="46"/>
      <c r="AT83" s="46"/>
    </row>
    <row r="84" spans="1:46" x14ac:dyDescent="0.2">
      <c r="A84" s="126">
        <v>561.41217041015625</v>
      </c>
      <c r="B84" s="154">
        <v>0.56581532416502955</v>
      </c>
      <c r="C84" s="154">
        <f t="shared" si="1"/>
        <v>0.43418467583497045</v>
      </c>
      <c r="D84" s="121">
        <f t="shared" si="2"/>
        <v>1.9578619334733482E-2</v>
      </c>
      <c r="E84" s="4">
        <f>(2*Table!$AC$16*0.147)/A84</f>
        <v>0.16325810179398553</v>
      </c>
      <c r="F84" s="4">
        <f t="shared" si="3"/>
        <v>0.32651620358797107</v>
      </c>
      <c r="G84" s="126">
        <f>IF((('Raw Data'!C84)/('Raw Data'!C$136)*100)&lt;0,0,('Raw Data'!C84)/('Raw Data'!C$136)*100)</f>
        <v>56.581532416502952</v>
      </c>
      <c r="H84" s="126">
        <f t="shared" si="4"/>
        <v>1.957861933473346</v>
      </c>
      <c r="I84" s="112">
        <f t="shared" si="5"/>
        <v>3.9876913680656711E-2</v>
      </c>
      <c r="J84" s="4">
        <f>'Raw Data'!F84/I84</f>
        <v>0.49097629499422818</v>
      </c>
      <c r="K84" s="84">
        <f t="shared" si="6"/>
        <v>0.69669163377215448</v>
      </c>
      <c r="L84" s="126">
        <f>A84*Table!$AC$9/$AC$16</f>
        <v>126.05806250258738</v>
      </c>
      <c r="M84" s="126">
        <f>A84*Table!$AD$9/$AC$16</f>
        <v>43.219907143744244</v>
      </c>
      <c r="N84" s="126">
        <f>ABS(A84*Table!$AE$9/$AC$16)</f>
        <v>54.584742239543623</v>
      </c>
      <c r="O84" s="126">
        <f>($L84*(Table!$AC$10/Table!$AC$9)/(Table!$AC$12-Table!$AC$14))</f>
        <v>270.39481446286442</v>
      </c>
      <c r="P84" s="126">
        <f>ROUND(($N84*(Table!$AE$10/Table!$AE$9)/(Table!$AC$12-Table!$AC$13)),2)</f>
        <v>448.15</v>
      </c>
      <c r="Q84" s="126">
        <f>'Raw Data'!C84</f>
        <v>0.83520000000000005</v>
      </c>
      <c r="R84" s="126">
        <f>'Raw Data'!C84/'Raw Data'!I$30*100</f>
        <v>7.7496274701827792</v>
      </c>
      <c r="S84" s="82">
        <f t="shared" si="7"/>
        <v>0.30909090909091014</v>
      </c>
      <c r="T84" s="82">
        <f t="shared" si="8"/>
        <v>2.5834696484326902E-2</v>
      </c>
      <c r="U84" s="116">
        <f t="shared" si="9"/>
        <v>1.3803810958570884E-2</v>
      </c>
      <c r="V84" s="116">
        <f t="shared" si="10"/>
        <v>0.28556909804713143</v>
      </c>
      <c r="W84" s="116">
        <f t="shared" si="11"/>
        <v>1.0297830286895055E-3</v>
      </c>
      <c r="X84" s="14">
        <f t="shared" si="12"/>
        <v>0.15709044864716246</v>
      </c>
      <c r="AS84" s="46"/>
      <c r="AT84" s="46"/>
    </row>
    <row r="85" spans="1:46" x14ac:dyDescent="0.2">
      <c r="A85" s="126">
        <v>610.75677490234375</v>
      </c>
      <c r="B85" s="154">
        <v>0.5833615608698598</v>
      </c>
      <c r="C85" s="154">
        <f t="shared" si="1"/>
        <v>0.4166384391301402</v>
      </c>
      <c r="D85" s="121">
        <f t="shared" si="2"/>
        <v>1.7546236704830243E-2</v>
      </c>
      <c r="E85" s="4">
        <f>(2*Table!$AC$16*0.147)/A85</f>
        <v>0.15006806151247151</v>
      </c>
      <c r="F85" s="4">
        <f t="shared" si="3"/>
        <v>0.30013612302494302</v>
      </c>
      <c r="G85" s="126">
        <f>IF((('Raw Data'!C85)/('Raw Data'!C$136)*100)&lt;0,0,('Raw Data'!C85)/('Raw Data'!C$136)*100)</f>
        <v>58.33615608698598</v>
      </c>
      <c r="H85" s="126">
        <f t="shared" si="4"/>
        <v>1.7546236704830278</v>
      </c>
      <c r="I85" s="112">
        <f t="shared" si="5"/>
        <v>3.6586470015770756E-2</v>
      </c>
      <c r="J85" s="4">
        <f>'Raw Data'!F85/I85</f>
        <v>0.479582662587204</v>
      </c>
      <c r="K85" s="84">
        <f t="shared" si="6"/>
        <v>0.75792645363077471</v>
      </c>
      <c r="L85" s="126">
        <f>A85*Table!$AC$9/$AC$16</f>
        <v>137.13777463760792</v>
      </c>
      <c r="M85" s="126">
        <f>A85*Table!$AD$9/$AC$16</f>
        <v>47.018665590036996</v>
      </c>
      <c r="N85" s="126">
        <f>ABS(A85*Table!$AE$9/$AC$16)</f>
        <v>59.382398327316878</v>
      </c>
      <c r="O85" s="126">
        <f>($L85*(Table!$AC$10/Table!$AC$9)/(Table!$AC$12-Table!$AC$14))</f>
        <v>294.16082075848976</v>
      </c>
      <c r="P85" s="126">
        <f>ROUND(($N85*(Table!$AE$10/Table!$AE$9)/(Table!$AC$12-Table!$AC$13)),2)</f>
        <v>487.54</v>
      </c>
      <c r="Q85" s="126">
        <f>'Raw Data'!C85</f>
        <v>0.86109999999999998</v>
      </c>
      <c r="R85" s="126">
        <f>'Raw Data'!C85/'Raw Data'!I$30*100</f>
        <v>7.9899475749214455</v>
      </c>
      <c r="S85" s="82">
        <f t="shared" si="7"/>
        <v>0.27700534759358209</v>
      </c>
      <c r="T85" s="82">
        <f t="shared" si="8"/>
        <v>2.099901609427679E-2</v>
      </c>
      <c r="U85" s="116">
        <f t="shared" si="9"/>
        <v>1.3082044937117544E-2</v>
      </c>
      <c r="V85" s="116">
        <f t="shared" si="10"/>
        <v>0.26077826837732382</v>
      </c>
      <c r="W85" s="116">
        <f t="shared" si="11"/>
        <v>7.7978470311533619E-4</v>
      </c>
      <c r="X85" s="14">
        <f t="shared" si="12"/>
        <v>0.15787023335027781</v>
      </c>
      <c r="AS85" s="46"/>
      <c r="AT85" s="46"/>
    </row>
    <row r="86" spans="1:46" x14ac:dyDescent="0.2">
      <c r="A86" s="126">
        <v>671.60986328125</v>
      </c>
      <c r="B86" s="154">
        <v>0.6011787819253438</v>
      </c>
      <c r="C86" s="154">
        <f t="shared" si="1"/>
        <v>0.3988212180746562</v>
      </c>
      <c r="D86" s="121">
        <f t="shared" si="2"/>
        <v>1.7817221055484E-2</v>
      </c>
      <c r="E86" s="4">
        <f>(2*Table!$AC$16*0.147)/A86</f>
        <v>0.13647072545571184</v>
      </c>
      <c r="F86" s="4">
        <f t="shared" si="3"/>
        <v>0.27294145091142369</v>
      </c>
      <c r="G86" s="126">
        <f>IF((('Raw Data'!C86)/('Raw Data'!C$136)*100)&lt;0,0,('Raw Data'!C86)/('Raw Data'!C$136)*100)</f>
        <v>60.117878192534377</v>
      </c>
      <c r="H86" s="126">
        <f t="shared" si="4"/>
        <v>1.7817221055483969</v>
      </c>
      <c r="I86" s="112">
        <f t="shared" si="5"/>
        <v>4.1248772431138336E-2</v>
      </c>
      <c r="J86" s="4">
        <f>'Raw Data'!F86/I86</f>
        <v>0.43194548601969879</v>
      </c>
      <c r="K86" s="84">
        <f t="shared" si="6"/>
        <v>0.83344287418113072</v>
      </c>
      <c r="L86" s="126">
        <f>A86*Table!$AC$9/$AC$16</f>
        <v>150.80157250778828</v>
      </c>
      <c r="M86" s="126">
        <f>A86*Table!$AD$9/$AC$16</f>
        <v>51.70339628838456</v>
      </c>
      <c r="N86" s="126">
        <f>ABS(A86*Table!$AE$9/$AC$16)</f>
        <v>65.298996361192835</v>
      </c>
      <c r="O86" s="126">
        <f>($L86*(Table!$AC$10/Table!$AC$9)/(Table!$AC$12-Table!$AC$14))</f>
        <v>323.46969649890241</v>
      </c>
      <c r="P86" s="126">
        <f>ROUND(($N86*(Table!$AE$10/Table!$AE$9)/(Table!$AC$12-Table!$AC$13)),2)</f>
        <v>536.12</v>
      </c>
      <c r="Q86" s="126">
        <f>'Raw Data'!C86</f>
        <v>0.88739999999999997</v>
      </c>
      <c r="R86" s="126">
        <f>'Raw Data'!C86/'Raw Data'!I$30*100</f>
        <v>8.2339791870692025</v>
      </c>
      <c r="S86" s="82">
        <f t="shared" si="7"/>
        <v>0.28128342245989235</v>
      </c>
      <c r="T86" s="82">
        <f t="shared" si="8"/>
        <v>1.6938174691094821E-2</v>
      </c>
      <c r="U86" s="116">
        <f t="shared" si="9"/>
        <v>1.2260062928261463E-2</v>
      </c>
      <c r="V86" s="116">
        <f t="shared" si="10"/>
        <v>0.23367596790596751</v>
      </c>
      <c r="W86" s="116">
        <f t="shared" si="11"/>
        <v>6.5483691074670646E-4</v>
      </c>
      <c r="X86" s="14">
        <f t="shared" si="12"/>
        <v>0.15852507026102453</v>
      </c>
      <c r="AS86" s="46"/>
      <c r="AT86" s="46"/>
    </row>
    <row r="87" spans="1:46" x14ac:dyDescent="0.2">
      <c r="A87" s="126">
        <v>735.06536865234375</v>
      </c>
      <c r="B87" s="154">
        <v>0.61811530384120317</v>
      </c>
      <c r="C87" s="154">
        <f t="shared" si="1"/>
        <v>0.38188469615879683</v>
      </c>
      <c r="D87" s="121">
        <f t="shared" si="2"/>
        <v>1.6936521915859371E-2</v>
      </c>
      <c r="E87" s="4">
        <f>(2*Table!$AC$16*0.147)/A87</f>
        <v>0.12468970675797515</v>
      </c>
      <c r="F87" s="4">
        <f t="shared" si="3"/>
        <v>0.2493794135159503</v>
      </c>
      <c r="G87" s="126">
        <f>IF((('Raw Data'!C87)/('Raw Data'!C$136)*100)&lt;0,0,('Raw Data'!C87)/('Raw Data'!C$136)*100)</f>
        <v>61.811530384120317</v>
      </c>
      <c r="H87" s="126">
        <f t="shared" si="4"/>
        <v>1.6936521915859402</v>
      </c>
      <c r="I87" s="112">
        <f t="shared" si="5"/>
        <v>3.9208896616079736E-2</v>
      </c>
      <c r="J87" s="4">
        <f>'Raw Data'!F87/I87</f>
        <v>0.43195609613032648</v>
      </c>
      <c r="K87" s="84">
        <f t="shared" si="6"/>
        <v>0.91218879747760451</v>
      </c>
      <c r="L87" s="126">
        <f>A87*Table!$AC$9/$AC$16</f>
        <v>165.04971047807604</v>
      </c>
      <c r="M87" s="126">
        <f>A87*Table!$AD$9/$AC$16</f>
        <v>56.588472163911788</v>
      </c>
      <c r="N87" s="126">
        <f>ABS(A87*Table!$AE$9/$AC$16)</f>
        <v>71.468621080640261</v>
      </c>
      <c r="O87" s="126">
        <f>($L87*(Table!$AC$10/Table!$AC$9)/(Table!$AC$12-Table!$AC$14))</f>
        <v>354.03198300745618</v>
      </c>
      <c r="P87" s="126">
        <f>ROUND(($N87*(Table!$AE$10/Table!$AE$9)/(Table!$AC$12-Table!$AC$13)),2)</f>
        <v>586.77</v>
      </c>
      <c r="Q87" s="126">
        <f>'Raw Data'!C87</f>
        <v>0.91239999999999999</v>
      </c>
      <c r="R87" s="126">
        <f>'Raw Data'!C87/'Raw Data'!I$30*100</f>
        <v>8.4659484001374139</v>
      </c>
      <c r="S87" s="82">
        <f t="shared" si="7"/>
        <v>0.26737967914438521</v>
      </c>
      <c r="T87" s="82">
        <f t="shared" si="8"/>
        <v>1.3715752086763899E-2</v>
      </c>
      <c r="U87" s="116">
        <f t="shared" si="9"/>
        <v>1.1517272832018652E-2</v>
      </c>
      <c r="V87" s="116">
        <f t="shared" si="10"/>
        <v>0.21023991010543863</v>
      </c>
      <c r="W87" s="116">
        <f t="shared" si="11"/>
        <v>5.1963646294752154E-4</v>
      </c>
      <c r="X87" s="14">
        <f t="shared" si="12"/>
        <v>0.15904470672397206</v>
      </c>
      <c r="AS87" s="46"/>
      <c r="AT87" s="46"/>
    </row>
    <row r="88" spans="1:46" x14ac:dyDescent="0.2">
      <c r="A88" s="126">
        <v>804.03759765625</v>
      </c>
      <c r="B88" s="154">
        <v>0.63511957184472601</v>
      </c>
      <c r="C88" s="154">
        <f t="shared" si="1"/>
        <v>0.36488042815527399</v>
      </c>
      <c r="D88" s="121">
        <f t="shared" si="2"/>
        <v>1.7004268003522838E-2</v>
      </c>
      <c r="E88" s="4">
        <f>(2*Table!$AC$16*0.147)/A88</f>
        <v>0.11399353156167819</v>
      </c>
      <c r="F88" s="4">
        <f t="shared" si="3"/>
        <v>0.22798706312335637</v>
      </c>
      <c r="G88" s="126">
        <f>IF((('Raw Data'!C88)/('Raw Data'!C$136)*100)&lt;0,0,('Raw Data'!C88)/('Raw Data'!C$136)*100)</f>
        <v>63.5119571844726</v>
      </c>
      <c r="H88" s="126">
        <f t="shared" si="4"/>
        <v>1.7004268003522824</v>
      </c>
      <c r="I88" s="112">
        <f t="shared" si="5"/>
        <v>3.8950395106952085E-2</v>
      </c>
      <c r="J88" s="4">
        <f>'Raw Data'!F88/I88</f>
        <v>0.43656214415364997</v>
      </c>
      <c r="K88" s="84">
        <f t="shared" si="6"/>
        <v>0.9977807697259663</v>
      </c>
      <c r="L88" s="126">
        <f>A88*Table!$AC$9/$AC$16</f>
        <v>180.53655955789765</v>
      </c>
      <c r="M88" s="126">
        <f>A88*Table!$AD$9/$AC$16</f>
        <v>61.898248991279196</v>
      </c>
      <c r="N88" s="126">
        <f>ABS(A88*Table!$AE$9/$AC$16)</f>
        <v>78.174623444490834</v>
      </c>
      <c r="O88" s="126">
        <f>($L88*(Table!$AC$10/Table!$AC$9)/(Table!$AC$12-Table!$AC$14))</f>
        <v>387.25130750299803</v>
      </c>
      <c r="P88" s="126">
        <f>ROUND(($N88*(Table!$AE$10/Table!$AE$9)/(Table!$AC$12-Table!$AC$13)),2)</f>
        <v>641.83000000000004</v>
      </c>
      <c r="Q88" s="126">
        <f>'Raw Data'!C88</f>
        <v>0.9375</v>
      </c>
      <c r="R88" s="126">
        <f>'Raw Data'!C88/'Raw Data'!I$30*100</f>
        <v>8.6988454900578986</v>
      </c>
      <c r="S88" s="82">
        <f t="shared" si="7"/>
        <v>0.26844919786096322</v>
      </c>
      <c r="T88" s="82">
        <f t="shared" si="8"/>
        <v>1.1011697727496106E-2</v>
      </c>
      <c r="U88" s="116">
        <f t="shared" si="9"/>
        <v>1.0818953635271312E-2</v>
      </c>
      <c r="V88" s="116">
        <f t="shared" si="10"/>
        <v>0.18913859984236731</v>
      </c>
      <c r="W88" s="116">
        <f t="shared" si="11"/>
        <v>4.3604623458739854E-4</v>
      </c>
      <c r="X88" s="14">
        <f t="shared" si="12"/>
        <v>0.15948075295855946</v>
      </c>
      <c r="AS88" s="46"/>
      <c r="AT88" s="46"/>
    </row>
    <row r="89" spans="1:46" x14ac:dyDescent="0.2">
      <c r="A89" s="126">
        <v>881.06298828125</v>
      </c>
      <c r="B89" s="154">
        <v>0.65043018765666283</v>
      </c>
      <c r="C89" s="154">
        <f t="shared" si="1"/>
        <v>0.34956981234333717</v>
      </c>
      <c r="D89" s="121">
        <f t="shared" si="2"/>
        <v>1.5310615811936823E-2</v>
      </c>
      <c r="E89" s="4">
        <f>(2*Table!$AC$16*0.147)/A89</f>
        <v>0.10402784645851655</v>
      </c>
      <c r="F89" s="4">
        <f t="shared" si="3"/>
        <v>0.2080556929170331</v>
      </c>
      <c r="G89" s="126">
        <f>IF((('Raw Data'!C89)/('Raw Data'!C$136)*100)&lt;0,0,('Raw Data'!C89)/('Raw Data'!C$136)*100)</f>
        <v>65.043018765666289</v>
      </c>
      <c r="H89" s="126">
        <f t="shared" si="4"/>
        <v>1.5310615811936898</v>
      </c>
      <c r="I89" s="112">
        <f t="shared" si="5"/>
        <v>3.973060047406185E-2</v>
      </c>
      <c r="J89" s="4">
        <f>'Raw Data'!F89/I89</f>
        <v>0.38536079569027326</v>
      </c>
      <c r="K89" s="84">
        <f t="shared" si="6"/>
        <v>1.0933664161811625</v>
      </c>
      <c r="L89" s="126">
        <f>A89*Table!$AC$9/$AC$16</f>
        <v>197.83164508943997</v>
      </c>
      <c r="M89" s="126">
        <f>A89*Table!$AD$9/$AC$16</f>
        <v>67.827992602093701</v>
      </c>
      <c r="N89" s="126">
        <f>ABS(A89*Table!$AE$9/$AC$16)</f>
        <v>85.663615159960997</v>
      </c>
      <c r="O89" s="126">
        <f>($L89*(Table!$AC$10/Table!$AC$9)/(Table!$AC$12-Table!$AC$14))</f>
        <v>424.34930306615189</v>
      </c>
      <c r="P89" s="126">
        <f>ROUND(($N89*(Table!$AE$10/Table!$AE$9)/(Table!$AC$12-Table!$AC$13)),2)</f>
        <v>703.31</v>
      </c>
      <c r="Q89" s="126">
        <f>'Raw Data'!C89</f>
        <v>0.96009999999999995</v>
      </c>
      <c r="R89" s="126">
        <f>'Raw Data'!C89/'Raw Data'!I$30*100</f>
        <v>8.9085456586715583</v>
      </c>
      <c r="S89" s="82">
        <f t="shared" si="7"/>
        <v>0.2417112299465235</v>
      </c>
      <c r="T89" s="82">
        <f t="shared" si="8"/>
        <v>8.9840666704926742E-3</v>
      </c>
      <c r="U89" s="116">
        <f t="shared" si="9"/>
        <v>1.0111133684153581E-2</v>
      </c>
      <c r="V89" s="116">
        <f t="shared" si="10"/>
        <v>0.16869004192563253</v>
      </c>
      <c r="W89" s="116">
        <f t="shared" si="11"/>
        <v>3.269686071615036E-4</v>
      </c>
      <c r="X89" s="14">
        <f t="shared" si="12"/>
        <v>0.15980772156572096</v>
      </c>
      <c r="AS89" s="46"/>
      <c r="AT89" s="46"/>
    </row>
    <row r="90" spans="1:46" x14ac:dyDescent="0.2">
      <c r="A90" s="126">
        <v>962.6810302734375</v>
      </c>
      <c r="B90" s="154">
        <v>0.66594404173159005</v>
      </c>
      <c r="C90" s="154">
        <f t="shared" si="1"/>
        <v>0.33405595826840995</v>
      </c>
      <c r="D90" s="121">
        <f t="shared" si="2"/>
        <v>1.5513854074927225E-2</v>
      </c>
      <c r="E90" s="4">
        <f>(2*Table!$AC$16*0.147)/A90</f>
        <v>9.5208155539504249E-2</v>
      </c>
      <c r="F90" s="4">
        <f t="shared" si="3"/>
        <v>0.1904163110790085</v>
      </c>
      <c r="G90" s="126">
        <f>IF((('Raw Data'!C90)/('Raw Data'!C$136)*100)&lt;0,0,('Raw Data'!C90)/('Raw Data'!C$136)*100)</f>
        <v>66.594404173159006</v>
      </c>
      <c r="H90" s="126">
        <f t="shared" si="4"/>
        <v>1.5513854074927167</v>
      </c>
      <c r="I90" s="112">
        <f t="shared" si="5"/>
        <v>3.8475456312162648E-2</v>
      </c>
      <c r="J90" s="4">
        <f>'Raw Data'!F90/I90</f>
        <v>0.40321429716281421</v>
      </c>
      <c r="K90" s="84">
        <f t="shared" si="6"/>
        <v>1.1946513722576915</v>
      </c>
      <c r="L90" s="126">
        <f>A90*Table!$AC$9/$AC$16</f>
        <v>216.15795289155497</v>
      </c>
      <c r="M90" s="126">
        <f>A90*Table!$AD$9/$AC$16</f>
        <v>74.11129813424742</v>
      </c>
      <c r="N90" s="126">
        <f>ABS(A90*Table!$AE$9/$AC$16)</f>
        <v>93.599139217063296</v>
      </c>
      <c r="O90" s="126">
        <f>($L90*(Table!$AC$10/Table!$AC$9)/(Table!$AC$12-Table!$AC$14))</f>
        <v>463.65927261165808</v>
      </c>
      <c r="P90" s="126">
        <f>ROUND(($N90*(Table!$AE$10/Table!$AE$9)/(Table!$AC$12-Table!$AC$13)),2)</f>
        <v>768.47</v>
      </c>
      <c r="Q90" s="126">
        <f>'Raw Data'!C90</f>
        <v>0.9830000000000001</v>
      </c>
      <c r="R90" s="126">
        <f>'Raw Data'!C90/'Raw Data'!I$30*100</f>
        <v>9.1210294578420417</v>
      </c>
      <c r="S90" s="82">
        <f t="shared" si="7"/>
        <v>0.24491978609625753</v>
      </c>
      <c r="T90" s="82">
        <f t="shared" si="8"/>
        <v>7.2631293010596565E-3</v>
      </c>
      <c r="U90" s="116">
        <f t="shared" si="9"/>
        <v>9.4746122246236915E-3</v>
      </c>
      <c r="V90" s="116">
        <f t="shared" si="10"/>
        <v>0.15112569041785595</v>
      </c>
      <c r="W90" s="116">
        <f t="shared" si="11"/>
        <v>2.7751226869019953E-4</v>
      </c>
      <c r="X90" s="14">
        <f t="shared" si="12"/>
        <v>0.16008523383441114</v>
      </c>
      <c r="AS90" s="46"/>
      <c r="AT90" s="46"/>
    </row>
    <row r="91" spans="1:46" x14ac:dyDescent="0.2">
      <c r="A91" s="126">
        <v>1048.306640625</v>
      </c>
      <c r="B91" s="154">
        <v>0.68003522796558502</v>
      </c>
      <c r="C91" s="154">
        <f t="shared" si="1"/>
        <v>0.31996477203441498</v>
      </c>
      <c r="D91" s="121">
        <f t="shared" si="2"/>
        <v>1.4091186233994968E-2</v>
      </c>
      <c r="E91" s="4">
        <f>(2*Table!$AC$16*0.147)/A91</f>
        <v>8.7431560302392922E-2</v>
      </c>
      <c r="F91" s="4">
        <f t="shared" si="3"/>
        <v>0.17486312060478584</v>
      </c>
      <c r="G91" s="126">
        <f>IF((('Raw Data'!C91)/('Raw Data'!C$136)*100)&lt;0,0,('Raw Data'!C91)/('Raw Data'!C$136)*100)</f>
        <v>68.003522796558499</v>
      </c>
      <c r="H91" s="126">
        <f t="shared" si="4"/>
        <v>1.4091186233994932</v>
      </c>
      <c r="I91" s="112">
        <f t="shared" si="5"/>
        <v>3.700592281308368E-2</v>
      </c>
      <c r="J91" s="4">
        <f>'Raw Data'!F91/I91</f>
        <v>0.38078191713173382</v>
      </c>
      <c r="K91" s="84">
        <f t="shared" si="6"/>
        <v>1.3009095716924945</v>
      </c>
      <c r="L91" s="126">
        <f>A91*Table!$AC$9/$AC$16</f>
        <v>235.38410991204447</v>
      </c>
      <c r="M91" s="126">
        <f>A91*Table!$AD$9/$AC$16</f>
        <v>80.703123398415244</v>
      </c>
      <c r="N91" s="126">
        <f>ABS(A91*Table!$AE$9/$AC$16)</f>
        <v>101.9243094155095</v>
      </c>
      <c r="O91" s="126">
        <f>($L91*(Table!$AC$10/Table!$AC$9)/(Table!$AC$12-Table!$AC$14))</f>
        <v>504.89942066075605</v>
      </c>
      <c r="P91" s="126">
        <f>ROUND(($N91*(Table!$AE$10/Table!$AE$9)/(Table!$AC$12-Table!$AC$13)),2)</f>
        <v>836.82</v>
      </c>
      <c r="Q91" s="126">
        <f>'Raw Data'!C91</f>
        <v>1.0038</v>
      </c>
      <c r="R91" s="126">
        <f>'Raw Data'!C91/'Raw Data'!I$30*100</f>
        <v>9.3140278431147916</v>
      </c>
      <c r="S91" s="82">
        <f t="shared" si="7"/>
        <v>0.22245989304812805</v>
      </c>
      <c r="T91" s="82">
        <f t="shared" si="8"/>
        <v>5.94493001463825E-3</v>
      </c>
      <c r="U91" s="116">
        <f t="shared" si="9"/>
        <v>8.8848314817139493E-3</v>
      </c>
      <c r="V91" s="116">
        <f t="shared" si="10"/>
        <v>0.13556222376044971</v>
      </c>
      <c r="W91" s="116">
        <f t="shared" si="11"/>
        <v>2.1256815097292508E-4</v>
      </c>
      <c r="X91" s="14">
        <f t="shared" si="12"/>
        <v>0.16029780198538407</v>
      </c>
      <c r="AS91" s="46"/>
      <c r="AT91" s="46"/>
    </row>
    <row r="92" spans="1:46" x14ac:dyDescent="0.2">
      <c r="A92" s="126">
        <v>1149.37353515625</v>
      </c>
      <c r="B92" s="154">
        <v>0.6946683829008875</v>
      </c>
      <c r="C92" s="154">
        <f t="shared" si="1"/>
        <v>0.3053316170991125</v>
      </c>
      <c r="D92" s="121">
        <f t="shared" si="2"/>
        <v>1.4633154935302484E-2</v>
      </c>
      <c r="E92" s="4">
        <f>(2*Table!$AC$16*0.147)/A92</f>
        <v>7.9743514585746675E-2</v>
      </c>
      <c r="F92" s="4">
        <f t="shared" si="3"/>
        <v>0.15948702917149335</v>
      </c>
      <c r="G92" s="126">
        <f>IF((('Raw Data'!C92)/('Raw Data'!C$136)*100)&lt;0,0,('Raw Data'!C92)/('Raw Data'!C$136)*100)</f>
        <v>69.466838290088745</v>
      </c>
      <c r="H92" s="126">
        <f t="shared" si="4"/>
        <v>1.4633154935302457</v>
      </c>
      <c r="I92" s="112">
        <f t="shared" si="5"/>
        <v>3.997285619048685E-2</v>
      </c>
      <c r="J92" s="4">
        <f>'Raw Data'!F92/I92</f>
        <v>0.36607729168937975</v>
      </c>
      <c r="K92" s="84">
        <f t="shared" si="6"/>
        <v>1.4263298307862946</v>
      </c>
      <c r="L92" s="126">
        <f>A92*Table!$AC$9/$AC$16</f>
        <v>258.07741365438216</v>
      </c>
      <c r="M92" s="126">
        <f>A92*Table!$AD$9/$AC$16</f>
        <v>88.483684681502453</v>
      </c>
      <c r="N92" s="126">
        <f>ABS(A92*Table!$AE$9/$AC$16)</f>
        <v>111.75079818383995</v>
      </c>
      <c r="O92" s="126">
        <f>($L92*(Table!$AC$10/Table!$AC$9)/(Table!$AC$12-Table!$AC$14))</f>
        <v>553.57660586525571</v>
      </c>
      <c r="P92" s="126">
        <f>ROUND(($N92*(Table!$AE$10/Table!$AE$9)/(Table!$AC$12-Table!$AC$13)),2)</f>
        <v>917.49</v>
      </c>
      <c r="Q92" s="126">
        <f>'Raw Data'!C92</f>
        <v>1.0254000000000001</v>
      </c>
      <c r="R92" s="126">
        <f>'Raw Data'!C92/'Raw Data'!I$30*100</f>
        <v>9.5144492432057266</v>
      </c>
      <c r="S92" s="82">
        <f t="shared" si="7"/>
        <v>0.23101604278074864</v>
      </c>
      <c r="T92" s="82">
        <f t="shared" si="8"/>
        <v>4.8061868686151143E-3</v>
      </c>
      <c r="U92" s="116">
        <f t="shared" si="9"/>
        <v>8.2779435511470146E-3</v>
      </c>
      <c r="V92" s="116">
        <f t="shared" si="10"/>
        <v>0.12027622157146493</v>
      </c>
      <c r="W92" s="116">
        <f t="shared" si="11"/>
        <v>1.8362968898305259E-4</v>
      </c>
      <c r="X92" s="14">
        <f t="shared" si="12"/>
        <v>0.16048143167436713</v>
      </c>
      <c r="AS92" s="46"/>
      <c r="AT92" s="46"/>
    </row>
    <row r="93" spans="1:46" x14ac:dyDescent="0.2">
      <c r="A93" s="126">
        <v>1257.3367919921875</v>
      </c>
      <c r="B93" s="154">
        <v>0.70903055348553623</v>
      </c>
      <c r="C93" s="154">
        <f t="shared" si="1"/>
        <v>0.29096944651446377</v>
      </c>
      <c r="D93" s="121">
        <f t="shared" si="2"/>
        <v>1.4362170584648726E-2</v>
      </c>
      <c r="E93" s="4">
        <f>(2*Table!$AC$16*0.147)/A93</f>
        <v>7.2896208755635572E-2</v>
      </c>
      <c r="F93" s="4">
        <f t="shared" si="3"/>
        <v>0.14579241751127114</v>
      </c>
      <c r="G93" s="126">
        <f>IF((('Raw Data'!C93)/('Raw Data'!C$136)*100)&lt;0,0,('Raw Data'!C93)/('Raw Data'!C$136)*100)</f>
        <v>70.903055348553622</v>
      </c>
      <c r="H93" s="126">
        <f t="shared" si="4"/>
        <v>1.4362170584648766</v>
      </c>
      <c r="I93" s="112">
        <f t="shared" si="5"/>
        <v>3.8990430909931595E-2</v>
      </c>
      <c r="J93" s="4">
        <f>'Raw Data'!F93/I93</f>
        <v>0.36835116333608953</v>
      </c>
      <c r="K93" s="84">
        <f t="shared" si="6"/>
        <v>1.5603082191376552</v>
      </c>
      <c r="L93" s="126">
        <f>A93*Table!$AC$9/$AC$16</f>
        <v>282.31920906872909</v>
      </c>
      <c r="M93" s="126">
        <f>A93*Table!$AD$9/$AC$16</f>
        <v>96.795157394992842</v>
      </c>
      <c r="N93" s="126">
        <f>ABS(A93*Table!$AE$9/$AC$16)</f>
        <v>122.24780351492475</v>
      </c>
      <c r="O93" s="126">
        <f>($L93*(Table!$AC$10/Table!$AC$9)/(Table!$AC$12-Table!$AC$14))</f>
        <v>605.57530902773306</v>
      </c>
      <c r="P93" s="126">
        <f>ROUND(($N93*(Table!$AE$10/Table!$AE$9)/(Table!$AC$12-Table!$AC$13)),2)</f>
        <v>1003.68</v>
      </c>
      <c r="Q93" s="126">
        <f>'Raw Data'!C93</f>
        <v>1.0466</v>
      </c>
      <c r="R93" s="126">
        <f>'Raw Data'!C93/'Raw Data'!I$30*100</f>
        <v>9.7111591358875682</v>
      </c>
      <c r="S93" s="82">
        <f t="shared" si="7"/>
        <v>0.22673796791443834</v>
      </c>
      <c r="T93" s="82">
        <f t="shared" si="8"/>
        <v>3.8722295621897995E-3</v>
      </c>
      <c r="U93" s="116">
        <f t="shared" si="9"/>
        <v>7.7235941855329946E-3</v>
      </c>
      <c r="V93" s="116">
        <f t="shared" si="10"/>
        <v>0.10697334605108022</v>
      </c>
      <c r="W93" s="116">
        <f t="shared" si="11"/>
        <v>1.5060664935833979E-4</v>
      </c>
      <c r="X93" s="14">
        <f t="shared" si="12"/>
        <v>0.16063203832372547</v>
      </c>
      <c r="AS93" s="46"/>
      <c r="AT93" s="46"/>
    </row>
    <row r="94" spans="1:46" x14ac:dyDescent="0.2">
      <c r="A94" s="126">
        <v>1378.4813232421875</v>
      </c>
      <c r="B94" s="154">
        <v>0.72257977101822368</v>
      </c>
      <c r="C94" s="154">
        <f t="shared" si="1"/>
        <v>0.27742022898177632</v>
      </c>
      <c r="D94" s="121">
        <f t="shared" si="2"/>
        <v>1.3549217532687452E-2</v>
      </c>
      <c r="E94" s="4">
        <f>(2*Table!$AC$16*0.147)/A94</f>
        <v>6.648989994991801E-2</v>
      </c>
      <c r="F94" s="4">
        <f t="shared" si="3"/>
        <v>0.13297979989983602</v>
      </c>
      <c r="G94" s="126">
        <f>IF((('Raw Data'!C94)/('Raw Data'!C$136)*100)&lt;0,0,('Raw Data'!C94)/('Raw Data'!C$136)*100)</f>
        <v>72.257977101822362</v>
      </c>
      <c r="H94" s="126">
        <f t="shared" si="4"/>
        <v>1.3549217532687408</v>
      </c>
      <c r="I94" s="112">
        <f t="shared" si="5"/>
        <v>3.9949262319187939E-2</v>
      </c>
      <c r="J94" s="4">
        <f>'Raw Data'!F94/I94</f>
        <v>0.33916064392957912</v>
      </c>
      <c r="K94" s="84">
        <f t="shared" si="6"/>
        <v>1.7106440790415527</v>
      </c>
      <c r="L94" s="126">
        <f>A94*Table!$AC$9/$AC$16</f>
        <v>309.52069435359977</v>
      </c>
      <c r="M94" s="126">
        <f>A94*Table!$AD$9/$AC$16</f>
        <v>106.12138092123419</v>
      </c>
      <c r="N94" s="126">
        <f>ABS(A94*Table!$AE$9/$AC$16)</f>
        <v>134.02639215360801</v>
      </c>
      <c r="O94" s="126">
        <f>($L94*(Table!$AC$10/Table!$AC$9)/(Table!$AC$12-Table!$AC$14))</f>
        <v>663.9225533110249</v>
      </c>
      <c r="P94" s="126">
        <f>ROUND(($N94*(Table!$AE$10/Table!$AE$9)/(Table!$AC$12-Table!$AC$13)),2)</f>
        <v>1100.3800000000001</v>
      </c>
      <c r="Q94" s="126">
        <f>'Raw Data'!C94</f>
        <v>1.0666</v>
      </c>
      <c r="R94" s="126">
        <f>'Raw Data'!C94/'Raw Data'!I$30*100</f>
        <v>9.8967345063421366</v>
      </c>
      <c r="S94" s="82">
        <f t="shared" si="7"/>
        <v>0.21390374331550749</v>
      </c>
      <c r="T94" s="82">
        <f t="shared" si="8"/>
        <v>3.1391980682241583E-3</v>
      </c>
      <c r="U94" s="116">
        <f t="shared" si="9"/>
        <v>7.1794476569802344E-3</v>
      </c>
      <c r="V94" s="116">
        <f t="shared" si="10"/>
        <v>9.4541575073695386E-2</v>
      </c>
      <c r="W94" s="116">
        <f t="shared" si="11"/>
        <v>1.1820606404679402E-4</v>
      </c>
      <c r="X94" s="14">
        <f t="shared" si="12"/>
        <v>0.16075024438777227</v>
      </c>
      <c r="AS94" s="46"/>
      <c r="AT94" s="46"/>
    </row>
    <row r="95" spans="1:46" x14ac:dyDescent="0.2">
      <c r="A95" s="126">
        <v>1507.9388427734375</v>
      </c>
      <c r="B95" s="154">
        <v>0.73585800420025749</v>
      </c>
      <c r="C95" s="154">
        <f t="shared" si="1"/>
        <v>0.26414199579974251</v>
      </c>
      <c r="D95" s="121">
        <f t="shared" si="2"/>
        <v>1.3278233182033805E-2</v>
      </c>
      <c r="E95" s="4">
        <f>(2*Table!$AC$16*0.147)/A95</f>
        <v>6.0781699274109417E-2</v>
      </c>
      <c r="F95" s="4">
        <f t="shared" si="3"/>
        <v>0.12156339854821883</v>
      </c>
      <c r="G95" s="126">
        <f>IF((('Raw Data'!C95)/('Raw Data'!C$136)*100)&lt;0,0,('Raw Data'!C95)/('Raw Data'!C$136)*100)</f>
        <v>73.585800420025748</v>
      </c>
      <c r="H95" s="126">
        <f t="shared" si="4"/>
        <v>1.3278233182033858</v>
      </c>
      <c r="I95" s="112">
        <f t="shared" si="5"/>
        <v>3.8982841965647719E-2</v>
      </c>
      <c r="J95" s="4">
        <f>'Raw Data'!F95/I95</f>
        <v>0.34061737196417818</v>
      </c>
      <c r="K95" s="84">
        <f t="shared" si="6"/>
        <v>1.8712960483788483</v>
      </c>
      <c r="L95" s="126">
        <f>A95*Table!$AC$9/$AC$16</f>
        <v>338.58875690838511</v>
      </c>
      <c r="M95" s="126">
        <f>A95*Table!$AD$9/$AC$16</f>
        <v>116.0875737971606</v>
      </c>
      <c r="N95" s="126">
        <f>ABS(A95*Table!$AE$9/$AC$16)</f>
        <v>146.61323245922767</v>
      </c>
      <c r="O95" s="126">
        <f>($L95*(Table!$AC$10/Table!$AC$9)/(Table!$AC$12-Table!$AC$14))</f>
        <v>726.27360984209599</v>
      </c>
      <c r="P95" s="126">
        <f>ROUND(($N95*(Table!$AE$10/Table!$AE$9)/(Table!$AC$12-Table!$AC$13)),2)</f>
        <v>1203.72</v>
      </c>
      <c r="Q95" s="126">
        <f>'Raw Data'!C95</f>
        <v>1.0862000000000001</v>
      </c>
      <c r="R95" s="126">
        <f>'Raw Data'!C95/'Raw Data'!I$30*100</f>
        <v>10.078598369387615</v>
      </c>
      <c r="S95" s="82">
        <f t="shared" si="7"/>
        <v>0.20962566844919894</v>
      </c>
      <c r="T95" s="82">
        <f t="shared" si="8"/>
        <v>2.5388777731490952E-3</v>
      </c>
      <c r="U95" s="116">
        <f t="shared" si="9"/>
        <v>6.6836917277432913E-3</v>
      </c>
      <c r="V95" s="116">
        <f t="shared" si="10"/>
        <v>8.3767517715219203E-2</v>
      </c>
      <c r="W95" s="116">
        <f t="shared" si="11"/>
        <v>9.6805525864046161E-5</v>
      </c>
      <c r="X95" s="14">
        <f t="shared" si="12"/>
        <v>0.16084704991363633</v>
      </c>
      <c r="Z95" s="137"/>
      <c r="AS95" s="46"/>
      <c r="AT95" s="46"/>
    </row>
    <row r="96" spans="1:46" x14ac:dyDescent="0.2">
      <c r="A96" s="126">
        <v>1648.0699462890625</v>
      </c>
      <c r="B96" s="154">
        <v>0.74825553824266655</v>
      </c>
      <c r="C96" s="154">
        <f t="shared" si="1"/>
        <v>0.25174446175733345</v>
      </c>
      <c r="D96" s="121">
        <f t="shared" si="2"/>
        <v>1.2397534042409064E-2</v>
      </c>
      <c r="E96" s="4">
        <f>(2*Table!$AC$16*0.147)/A96</f>
        <v>5.5613589381677757E-2</v>
      </c>
      <c r="F96" s="4">
        <f t="shared" si="3"/>
        <v>0.11122717876335551</v>
      </c>
      <c r="G96" s="126">
        <f>IF((('Raw Data'!C96)/('Raw Data'!C$136)*100)&lt;0,0,('Raw Data'!C96)/('Raw Data'!C$136)*100)</f>
        <v>74.825553824266649</v>
      </c>
      <c r="H96" s="126">
        <f t="shared" si="4"/>
        <v>1.2397534042409006</v>
      </c>
      <c r="I96" s="112">
        <f t="shared" si="5"/>
        <v>3.8591911508583765E-2</v>
      </c>
      <c r="J96" s="4">
        <f>'Raw Data'!F96/I96</f>
        <v>0.32124695455034807</v>
      </c>
      <c r="K96" s="84">
        <f t="shared" si="6"/>
        <v>2.0451935386652997</v>
      </c>
      <c r="L96" s="126">
        <f>A96*Table!$AC$9/$AC$16</f>
        <v>370.05343889528211</v>
      </c>
      <c r="M96" s="126">
        <f>A96*Table!$AD$9/$AC$16</f>
        <v>126.87546476409672</v>
      </c>
      <c r="N96" s="126">
        <f>ABS(A96*Table!$AE$9/$AC$16)</f>
        <v>160.2378394205534</v>
      </c>
      <c r="O96" s="126">
        <f>($L96*(Table!$AC$10/Table!$AC$9)/(Table!$AC$12-Table!$AC$14))</f>
        <v>793.76542019580052</v>
      </c>
      <c r="P96" s="126">
        <f>ROUND(($N96*(Table!$AE$10/Table!$AE$9)/(Table!$AC$12-Table!$AC$13)),2)</f>
        <v>1315.58</v>
      </c>
      <c r="Q96" s="126">
        <f>'Raw Data'!C96</f>
        <v>1.1045</v>
      </c>
      <c r="R96" s="126">
        <f>'Raw Data'!C96/'Raw Data'!I$30*100</f>
        <v>10.248399833353544</v>
      </c>
      <c r="S96" s="82">
        <f t="shared" si="7"/>
        <v>0.19572192513369005</v>
      </c>
      <c r="T96" s="82">
        <f t="shared" si="8"/>
        <v>2.069638642846483E-3</v>
      </c>
      <c r="U96" s="116">
        <f t="shared" si="9"/>
        <v>6.2184252897941198E-3</v>
      </c>
      <c r="V96" s="116">
        <f t="shared" si="10"/>
        <v>7.4145788409261976E-2</v>
      </c>
      <c r="W96" s="116">
        <f t="shared" si="11"/>
        <v>7.5667841213400688E-5</v>
      </c>
      <c r="X96" s="14">
        <f t="shared" si="12"/>
        <v>0.16092271775484973</v>
      </c>
      <c r="Z96" s="75"/>
      <c r="AS96" s="46"/>
      <c r="AT96" s="46"/>
    </row>
    <row r="97" spans="1:46" x14ac:dyDescent="0.2">
      <c r="A97" s="126">
        <v>1809.2733154296875</v>
      </c>
      <c r="B97" s="154">
        <v>0.76038208793442186</v>
      </c>
      <c r="C97" s="154">
        <f t="shared" si="1"/>
        <v>0.23961791206557814</v>
      </c>
      <c r="D97" s="121">
        <f t="shared" si="2"/>
        <v>1.2126549691755306E-2</v>
      </c>
      <c r="E97" s="4">
        <f>(2*Table!$AC$16*0.147)/A97</f>
        <v>5.0658507193777028E-2</v>
      </c>
      <c r="F97" s="4">
        <f t="shared" si="3"/>
        <v>0.10131701438755406</v>
      </c>
      <c r="G97" s="126">
        <f>IF((('Raw Data'!C97)/('Raw Data'!C$136)*100)&lt;0,0,('Raw Data'!C97)/('Raw Data'!C$136)*100)</f>
        <v>76.03820879344218</v>
      </c>
      <c r="H97" s="126">
        <f t="shared" si="4"/>
        <v>1.2126549691755315</v>
      </c>
      <c r="I97" s="112">
        <f t="shared" si="5"/>
        <v>4.052853813504731E-2</v>
      </c>
      <c r="J97" s="4">
        <f>'Raw Data'!F97/I97</f>
        <v>0.29921014301941468</v>
      </c>
      <c r="K97" s="84">
        <f t="shared" si="6"/>
        <v>2.2452409272605758</v>
      </c>
      <c r="L97" s="126">
        <f>A97*Table!$AC$9/$AC$16</f>
        <v>406.2496338725133</v>
      </c>
      <c r="M97" s="126">
        <f>A97*Table!$AD$9/$AC$16</f>
        <v>139.28558875629028</v>
      </c>
      <c r="N97" s="126">
        <f>ABS(A97*Table!$AE$9/$AC$16)</f>
        <v>175.91125160586188</v>
      </c>
      <c r="O97" s="126">
        <f>($L97*(Table!$AC$10/Table!$AC$9)/(Table!$AC$12-Table!$AC$14))</f>
        <v>871.40633606287724</v>
      </c>
      <c r="P97" s="126">
        <f>ROUND(($N97*(Table!$AE$10/Table!$AE$9)/(Table!$AC$12-Table!$AC$13)),2)</f>
        <v>1444.26</v>
      </c>
      <c r="Q97" s="126">
        <f>'Raw Data'!C97</f>
        <v>1.1224000000000001</v>
      </c>
      <c r="R97" s="126">
        <f>'Raw Data'!C97/'Raw Data'!I$30*100</f>
        <v>10.414489789910384</v>
      </c>
      <c r="S97" s="82">
        <f t="shared" si="7"/>
        <v>0.19144385026737978</v>
      </c>
      <c r="T97" s="82">
        <f t="shared" si="8"/>
        <v>1.6888016860128197E-3</v>
      </c>
      <c r="U97" s="116">
        <f t="shared" si="9"/>
        <v>5.7561727689754982E-3</v>
      </c>
      <c r="V97" s="116">
        <f t="shared" si="10"/>
        <v>6.5066760715483396E-2</v>
      </c>
      <c r="W97" s="116">
        <f t="shared" si="11"/>
        <v>6.1412419631985411E-5</v>
      </c>
      <c r="X97" s="14">
        <f t="shared" si="12"/>
        <v>0.16098413017448171</v>
      </c>
      <c r="Z97" s="154"/>
      <c r="AS97" s="46"/>
      <c r="AT97" s="46"/>
    </row>
    <row r="98" spans="1:46" x14ac:dyDescent="0.2">
      <c r="A98" s="126">
        <v>1980.222412109375</v>
      </c>
      <c r="B98" s="154">
        <v>0.77298286023982121</v>
      </c>
      <c r="C98" s="154">
        <f t="shared" si="1"/>
        <v>0.22701713976017879</v>
      </c>
      <c r="D98" s="121">
        <f t="shared" si="2"/>
        <v>1.2600772305399355E-2</v>
      </c>
      <c r="E98" s="4">
        <f>(2*Table!$AC$16*0.147)/A98</f>
        <v>4.628524791191041E-2</v>
      </c>
      <c r="F98" s="4">
        <f t="shared" si="3"/>
        <v>9.257049582382082E-2</v>
      </c>
      <c r="G98" s="126">
        <f>IF((('Raw Data'!C98)/('Raw Data'!C$136)*100)&lt;0,0,('Raw Data'!C98)/('Raw Data'!C$136)*100)</f>
        <v>77.298286023982115</v>
      </c>
      <c r="H98" s="126">
        <f t="shared" si="4"/>
        <v>1.2600772305399346</v>
      </c>
      <c r="I98" s="112">
        <f t="shared" si="5"/>
        <v>3.9209793612875687E-2</v>
      </c>
      <c r="J98" s="4">
        <f>'Raw Data'!F98/I98</f>
        <v>0.32136798346374157</v>
      </c>
      <c r="K98" s="84">
        <f t="shared" si="6"/>
        <v>2.4573824014481311</v>
      </c>
      <c r="L98" s="126">
        <f>A98*Table!$AC$9/$AC$16</f>
        <v>444.63410975280152</v>
      </c>
      <c r="M98" s="126">
        <f>A98*Table!$AD$9/$AC$16</f>
        <v>152.44598048667481</v>
      </c>
      <c r="N98" s="126">
        <f>ABS(A98*Table!$AE$9/$AC$16)</f>
        <v>192.53221721750219</v>
      </c>
      <c r="O98" s="126">
        <f>($L98*(Table!$AC$10/Table!$AC$9)/(Table!$AC$12-Table!$AC$14))</f>
        <v>953.7411191608785</v>
      </c>
      <c r="P98" s="126">
        <f>ROUND(($N98*(Table!$AE$10/Table!$AE$9)/(Table!$AC$12-Table!$AC$13)),2)</f>
        <v>1580.72</v>
      </c>
      <c r="Q98" s="126">
        <f>'Raw Data'!C98</f>
        <v>1.141</v>
      </c>
      <c r="R98" s="126">
        <f>'Raw Data'!C98/'Raw Data'!I$30*100</f>
        <v>10.587074884433131</v>
      </c>
      <c r="S98" s="82">
        <f t="shared" si="7"/>
        <v>0.19893048128342233</v>
      </c>
      <c r="T98" s="82">
        <f t="shared" si="8"/>
        <v>1.3584478058414895E-3</v>
      </c>
      <c r="U98" s="116">
        <f t="shared" si="9"/>
        <v>5.3464069589817202E-3</v>
      </c>
      <c r="V98" s="116">
        <f t="shared" si="10"/>
        <v>5.7428273542620964E-2</v>
      </c>
      <c r="W98" s="116">
        <f t="shared" si="11"/>
        <v>5.3271697381505752E-5</v>
      </c>
      <c r="X98" s="14">
        <f t="shared" si="12"/>
        <v>0.16103740187186322</v>
      </c>
      <c r="Z98" s="154"/>
      <c r="AS98" s="46"/>
      <c r="AT98" s="46"/>
    </row>
    <row r="99" spans="1:46" x14ac:dyDescent="0.2">
      <c r="A99" s="126">
        <v>2155.00439453125</v>
      </c>
      <c r="B99" s="154">
        <v>0.78388998035363455</v>
      </c>
      <c r="C99" s="154">
        <f t="shared" si="1"/>
        <v>0.21611001964636545</v>
      </c>
      <c r="D99" s="121">
        <f t="shared" si="2"/>
        <v>1.090712011381334E-2</v>
      </c>
      <c r="E99" s="4">
        <f>(2*Table!$AC$16*0.147)/A99</f>
        <v>4.2531275341153155E-2</v>
      </c>
      <c r="F99" s="4">
        <f t="shared" si="3"/>
        <v>8.5062550682306309E-2</v>
      </c>
      <c r="G99" s="126">
        <f>IF((('Raw Data'!C99)/('Raw Data'!C$136)*100)&lt;0,0,('Raw Data'!C99)/('Raw Data'!C$136)*100)</f>
        <v>78.388998035363457</v>
      </c>
      <c r="H99" s="126">
        <f t="shared" si="4"/>
        <v>1.090712011381342</v>
      </c>
      <c r="I99" s="112">
        <f t="shared" si="5"/>
        <v>3.6734188582425942E-2</v>
      </c>
      <c r="J99" s="4">
        <f>'Raw Data'!F99/I99</f>
        <v>0.29692013175517457</v>
      </c>
      <c r="K99" s="84">
        <f t="shared" si="6"/>
        <v>2.6742803443596106</v>
      </c>
      <c r="L99" s="126">
        <f>A99*Table!$AC$9/$AC$16</f>
        <v>483.8792120603739</v>
      </c>
      <c r="M99" s="126">
        <f>A99*Table!$AD$9/$AC$16</f>
        <v>165.90144413498535</v>
      </c>
      <c r="N99" s="126">
        <f>ABS(A99*Table!$AE$9/$AC$16)</f>
        <v>209.52584500374067</v>
      </c>
      <c r="O99" s="126">
        <f>($L99*(Table!$AC$10/Table!$AC$9)/(Table!$AC$12-Table!$AC$14))</f>
        <v>1037.9219477914501</v>
      </c>
      <c r="P99" s="126">
        <f>ROUND(($N99*(Table!$AE$10/Table!$AE$9)/(Table!$AC$12-Table!$AC$13)),2)</f>
        <v>1720.25</v>
      </c>
      <c r="Q99" s="126">
        <f>'Raw Data'!C99</f>
        <v>1.1571</v>
      </c>
      <c r="R99" s="126">
        <f>'Raw Data'!C99/'Raw Data'!I$30*100</f>
        <v>10.736463057649059</v>
      </c>
      <c r="S99" s="82">
        <f t="shared" si="7"/>
        <v>0.17219251336898259</v>
      </c>
      <c r="T99" s="82">
        <f t="shared" si="8"/>
        <v>1.116999608758884E-3</v>
      </c>
      <c r="U99" s="116">
        <f t="shared" si="9"/>
        <v>4.9821072685025418E-3</v>
      </c>
      <c r="V99" s="116">
        <f t="shared" si="10"/>
        <v>5.0968095262565842E-2</v>
      </c>
      <c r="W99" s="116">
        <f t="shared" si="11"/>
        <v>3.8935081621034739E-5</v>
      </c>
      <c r="X99" s="14">
        <f t="shared" si="12"/>
        <v>0.16107633695348425</v>
      </c>
      <c r="Z99" s="154"/>
      <c r="AS99" s="46"/>
      <c r="AT99" s="46"/>
    </row>
    <row r="100" spans="1:46" x14ac:dyDescent="0.2">
      <c r="A100" s="126">
        <v>2366.61669921875</v>
      </c>
      <c r="B100" s="154">
        <v>0.79547456134408234</v>
      </c>
      <c r="C100" s="154">
        <f t="shared" si="1"/>
        <v>0.20452543865591766</v>
      </c>
      <c r="D100" s="121">
        <f t="shared" si="2"/>
        <v>1.158458099044779E-2</v>
      </c>
      <c r="E100" s="4">
        <f>(2*Table!$AC$16*0.147)/A100</f>
        <v>3.8728318487510099E-2</v>
      </c>
      <c r="F100" s="4">
        <f t="shared" si="3"/>
        <v>7.7456636975020199E-2</v>
      </c>
      <c r="G100" s="126">
        <f>IF((('Raw Data'!C100)/('Raw Data'!C$136)*100)&lt;0,0,('Raw Data'!C100)/('Raw Data'!C$136)*100)</f>
        <v>79.547456134408236</v>
      </c>
      <c r="H100" s="126">
        <f t="shared" si="4"/>
        <v>1.158458099044779</v>
      </c>
      <c r="I100" s="112">
        <f t="shared" si="5"/>
        <v>4.0679764520254125E-2</v>
      </c>
      <c r="J100" s="4">
        <f>'Raw Data'!F100/I100</f>
        <v>0.28477502579150676</v>
      </c>
      <c r="K100" s="84">
        <f t="shared" si="6"/>
        <v>2.936883348087366</v>
      </c>
      <c r="L100" s="126">
        <f>A100*Table!$AC$9/$AC$16</f>
        <v>531.39410136376205</v>
      </c>
      <c r="M100" s="126">
        <f>A100*Table!$AD$9/$AC$16</f>
        <v>182.19226332471843</v>
      </c>
      <c r="N100" s="126">
        <f>ABS(A100*Table!$AE$9/$AC$16)</f>
        <v>230.10039560111051</v>
      </c>
      <c r="O100" s="126">
        <f>($L100*(Table!$AC$10/Table!$AC$9)/(Table!$AC$12-Table!$AC$14))</f>
        <v>1139.841487266757</v>
      </c>
      <c r="P100" s="126">
        <f>ROUND(($N100*(Table!$AE$10/Table!$AE$9)/(Table!$AC$12-Table!$AC$13)),2)</f>
        <v>1889.17</v>
      </c>
      <c r="Q100" s="126">
        <f>'Raw Data'!C100</f>
        <v>1.1741999999999999</v>
      </c>
      <c r="R100" s="126">
        <f>'Raw Data'!C100/'Raw Data'!I$30*100</f>
        <v>10.895129999387715</v>
      </c>
      <c r="S100" s="82">
        <f t="shared" si="7"/>
        <v>0.1828877005347592</v>
      </c>
      <c r="T100" s="82">
        <f t="shared" si="8"/>
        <v>9.0436464761634028E-4</v>
      </c>
      <c r="U100" s="116">
        <f t="shared" si="9"/>
        <v>4.6036732534610837E-3</v>
      </c>
      <c r="V100" s="116">
        <f t="shared" si="10"/>
        <v>4.4594632729038727E-2</v>
      </c>
      <c r="W100" s="116">
        <f t="shared" si="11"/>
        <v>3.428876118192147E-5</v>
      </c>
      <c r="X100" s="14">
        <f t="shared" si="12"/>
        <v>0.16111062571466617</v>
      </c>
      <c r="Z100" s="154"/>
      <c r="AS100" s="46"/>
      <c r="AT100" s="46"/>
    </row>
    <row r="101" spans="1:46" x14ac:dyDescent="0.2">
      <c r="A101" s="126">
        <v>2588.08984375</v>
      </c>
      <c r="B101" s="154">
        <v>0.80644942754555915</v>
      </c>
      <c r="C101" s="154">
        <f t="shared" si="1"/>
        <v>0.19355057245444085</v>
      </c>
      <c r="D101" s="121">
        <f t="shared" si="2"/>
        <v>1.0974866201476807E-2</v>
      </c>
      <c r="E101" s="4">
        <f>(2*Table!$AC$16*0.147)/A101</f>
        <v>3.5414182195622874E-2</v>
      </c>
      <c r="F101" s="4">
        <f t="shared" si="3"/>
        <v>7.0828364391245749E-2</v>
      </c>
      <c r="G101" s="126">
        <f>IF((('Raw Data'!C101)/('Raw Data'!C$136)*100)&lt;0,0,('Raw Data'!C101)/('Raw Data'!C$136)*100)</f>
        <v>80.644942754555913</v>
      </c>
      <c r="H101" s="126">
        <f t="shared" si="4"/>
        <v>1.0974866201476772</v>
      </c>
      <c r="I101" s="112">
        <f t="shared" si="5"/>
        <v>3.8851423850554401E-2</v>
      </c>
      <c r="J101" s="4">
        <f>'Raw Data'!F101/I101</f>
        <v>0.28248298553207846</v>
      </c>
      <c r="K101" s="84">
        <f t="shared" si="6"/>
        <v>3.2117232874983794</v>
      </c>
      <c r="L101" s="126">
        <f>A101*Table!$AC$9/$AC$16</f>
        <v>581.12311859466422</v>
      </c>
      <c r="M101" s="126">
        <f>A101*Table!$AD$9/$AC$16</f>
        <v>199.24221208959918</v>
      </c>
      <c r="N101" s="126">
        <f>ABS(A101*Table!$AE$9/$AC$16)</f>
        <v>251.63369171470816</v>
      </c>
      <c r="O101" s="126">
        <f>($L101*(Table!$AC$10/Table!$AC$9)/(Table!$AC$12-Table!$AC$14))</f>
        <v>1246.5103358958909</v>
      </c>
      <c r="P101" s="126">
        <f>ROUND(($N101*(Table!$AE$10/Table!$AE$9)/(Table!$AC$12-Table!$AC$13)),2)</f>
        <v>2065.96</v>
      </c>
      <c r="Q101" s="126">
        <f>'Raw Data'!C101</f>
        <v>1.1903999999999999</v>
      </c>
      <c r="R101" s="126">
        <f>'Raw Data'!C101/'Raw Data'!I$30*100</f>
        <v>11.045446049455915</v>
      </c>
      <c r="S101" s="82">
        <f t="shared" si="7"/>
        <v>0.1732620320855606</v>
      </c>
      <c r="T101" s="82">
        <f t="shared" si="8"/>
        <v>7.3592251605147929E-4</v>
      </c>
      <c r="U101" s="116">
        <f t="shared" si="9"/>
        <v>4.267798537260851E-3</v>
      </c>
      <c r="V101" s="116">
        <f t="shared" si="10"/>
        <v>3.9232655782324884E-2</v>
      </c>
      <c r="W101" s="116">
        <f t="shared" si="11"/>
        <v>2.7162381911060433E-5</v>
      </c>
      <c r="X101" s="14">
        <f t="shared" si="12"/>
        <v>0.16113778809657722</v>
      </c>
      <c r="Z101" s="154"/>
      <c r="AS101" s="46"/>
      <c r="AT101" s="46"/>
    </row>
    <row r="102" spans="1:46" x14ac:dyDescent="0.2">
      <c r="A102" s="126">
        <v>2827.53125</v>
      </c>
      <c r="B102" s="154">
        <v>0.8168145789580652</v>
      </c>
      <c r="C102" s="154">
        <f t="shared" si="1"/>
        <v>0.1831854210419348</v>
      </c>
      <c r="D102" s="121">
        <f t="shared" si="2"/>
        <v>1.0365151412506046E-2</v>
      </c>
      <c r="E102" s="4">
        <f>(2*Table!$AC$16*0.147)/A102</f>
        <v>3.2415233347183568E-2</v>
      </c>
      <c r="F102" s="4">
        <f t="shared" si="3"/>
        <v>6.4830466694367136E-2</v>
      </c>
      <c r="G102" s="126">
        <f>IF((('Raw Data'!C102)/('Raw Data'!C$136)*100)&lt;0,0,('Raw Data'!C102)/('Raw Data'!C$136)*100)</f>
        <v>81.681457895806517</v>
      </c>
      <c r="H102" s="126">
        <f t="shared" si="4"/>
        <v>1.0365151412506037</v>
      </c>
      <c r="I102" s="112">
        <f t="shared" si="5"/>
        <v>3.842806497467488E-2</v>
      </c>
      <c r="J102" s="4">
        <f>'Raw Data'!F102/I102</f>
        <v>0.26972868447414561</v>
      </c>
      <c r="K102" s="84">
        <f t="shared" si="6"/>
        <v>3.5088611717575358</v>
      </c>
      <c r="L102" s="126">
        <f>A102*Table!$AC$9/$AC$16</f>
        <v>634.88668366436775</v>
      </c>
      <c r="M102" s="126">
        <f>A102*Table!$AD$9/$AC$16</f>
        <v>217.67543439921181</v>
      </c>
      <c r="N102" s="126">
        <f>ABS(A102*Table!$AE$9/$AC$16)</f>
        <v>274.91399828889865</v>
      </c>
      <c r="O102" s="126">
        <f>($L102*(Table!$AC$10/Table!$AC$9)/(Table!$AC$12-Table!$AC$14))</f>
        <v>1361.8332982933673</v>
      </c>
      <c r="P102" s="126">
        <f>ROUND(($N102*(Table!$AE$10/Table!$AE$9)/(Table!$AC$12-Table!$AC$13)),2)</f>
        <v>2257.09</v>
      </c>
      <c r="Q102" s="126">
        <f>'Raw Data'!C102</f>
        <v>1.2057</v>
      </c>
      <c r="R102" s="126">
        <f>'Raw Data'!C102/'Raw Data'!I$30*100</f>
        <v>11.18741120785366</v>
      </c>
      <c r="S102" s="82">
        <f t="shared" si="7"/>
        <v>0.16363636363636552</v>
      </c>
      <c r="T102" s="82">
        <f t="shared" si="8"/>
        <v>6.0264066523652016E-4</v>
      </c>
      <c r="U102" s="116">
        <f t="shared" si="9"/>
        <v>3.9566003763366582E-3</v>
      </c>
      <c r="V102" s="116">
        <f t="shared" si="10"/>
        <v>3.4517927762534033E-2</v>
      </c>
      <c r="W102" s="116">
        <f t="shared" si="11"/>
        <v>2.1492559492207647E-5</v>
      </c>
      <c r="X102" s="14">
        <f t="shared" si="12"/>
        <v>0.16115928065606944</v>
      </c>
      <c r="Z102" s="154"/>
      <c r="AS102" s="46"/>
      <c r="AT102" s="46"/>
    </row>
    <row r="103" spans="1:46" x14ac:dyDescent="0.2">
      <c r="A103" s="126">
        <v>3097.98779296875</v>
      </c>
      <c r="B103" s="154">
        <v>0.82738296863356142</v>
      </c>
      <c r="C103" s="154">
        <f t="shared" si="1"/>
        <v>0.17261703136643858</v>
      </c>
      <c r="D103" s="121">
        <f t="shared" si="2"/>
        <v>1.0568389675496226E-2</v>
      </c>
      <c r="E103" s="4">
        <f>(2*Table!$AC$16*0.147)/A103</f>
        <v>2.958536036624344E-2</v>
      </c>
      <c r="F103" s="4">
        <f t="shared" si="3"/>
        <v>5.917072073248688E-2</v>
      </c>
      <c r="G103" s="126">
        <f>IF((('Raw Data'!C103)/('Raw Data'!C$136)*100)&lt;0,0,('Raw Data'!C103)/('Raw Data'!C$136)*100)</f>
        <v>82.73829686335614</v>
      </c>
      <c r="H103" s="126">
        <f t="shared" si="4"/>
        <v>1.0568389675496235</v>
      </c>
      <c r="I103" s="112">
        <f t="shared" si="5"/>
        <v>3.9672288706040337E-2</v>
      </c>
      <c r="J103" s="4">
        <f>'Raw Data'!F103/I103</f>
        <v>0.26639223549225499</v>
      </c>
      <c r="K103" s="84">
        <f t="shared" si="6"/>
        <v>3.8444876877406289</v>
      </c>
      <c r="L103" s="126">
        <f>A103*Table!$AC$9/$AC$16</f>
        <v>695.61430874039809</v>
      </c>
      <c r="M103" s="126">
        <f>A103*Table!$AD$9/$AC$16</f>
        <v>238.49633442527934</v>
      </c>
      <c r="N103" s="126">
        <f>ABS(A103*Table!$AE$9/$AC$16)</f>
        <v>301.2098313025682</v>
      </c>
      <c r="O103" s="126">
        <f>($L103*(Table!$AC$10/Table!$AC$9)/(Table!$AC$12-Table!$AC$14))</f>
        <v>1492.0941843423384</v>
      </c>
      <c r="P103" s="126">
        <f>ROUND(($N103*(Table!$AE$10/Table!$AE$9)/(Table!$AC$12-Table!$AC$13)),2)</f>
        <v>2472.9899999999998</v>
      </c>
      <c r="Q103" s="126">
        <f>'Raw Data'!C103</f>
        <v>1.2213000000000001</v>
      </c>
      <c r="R103" s="126">
        <f>'Raw Data'!C103/'Raw Data'!I$30*100</f>
        <v>11.332159996808224</v>
      </c>
      <c r="S103" s="82">
        <f t="shared" si="7"/>
        <v>0.16684491978609603</v>
      </c>
      <c r="T103" s="82">
        <f t="shared" si="8"/>
        <v>4.8943723025274277E-4</v>
      </c>
      <c r="U103" s="116">
        <f t="shared" si="9"/>
        <v>3.6579098286080736E-3</v>
      </c>
      <c r="V103" s="116">
        <f t="shared" si="10"/>
        <v>3.0227337213201293E-2</v>
      </c>
      <c r="W103" s="116">
        <f t="shared" si="11"/>
        <v>1.8254785225678606E-5</v>
      </c>
      <c r="X103" s="14">
        <f t="shared" si="12"/>
        <v>0.16117753544129512</v>
      </c>
      <c r="Z103" s="154"/>
      <c r="AS103" s="46"/>
      <c r="AT103" s="46"/>
    </row>
    <row r="104" spans="1:46" x14ac:dyDescent="0.2">
      <c r="A104" s="126">
        <v>3384.22216796875</v>
      </c>
      <c r="B104" s="154">
        <v>0.8374771356954136</v>
      </c>
      <c r="C104" s="154">
        <f t="shared" si="1"/>
        <v>0.1625228643045864</v>
      </c>
      <c r="D104" s="121">
        <f t="shared" si="2"/>
        <v>1.0094167061852177E-2</v>
      </c>
      <c r="E104" s="4">
        <f>(2*Table!$AC$16*0.147)/A104</f>
        <v>2.7083058001542523E-2</v>
      </c>
      <c r="F104" s="4">
        <f t="shared" si="3"/>
        <v>5.4166116003085046E-2</v>
      </c>
      <c r="G104" s="126">
        <f>IF((('Raw Data'!C104)/('Raw Data'!C$136)*100)&lt;0,0,('Raw Data'!C104)/('Raw Data'!C$136)*100)</f>
        <v>83.747713569541361</v>
      </c>
      <c r="H104" s="126">
        <f t="shared" si="4"/>
        <v>1.0094167061852204</v>
      </c>
      <c r="I104" s="112">
        <f t="shared" si="5"/>
        <v>3.8379163766017799E-2</v>
      </c>
      <c r="J104" s="4">
        <f>'Raw Data'!F104/I104</f>
        <v>0.26301164672039812</v>
      </c>
      <c r="K104" s="84">
        <f t="shared" si="6"/>
        <v>4.1996939067558161</v>
      </c>
      <c r="L104" s="126">
        <f>A104*Table!$AC$9/$AC$16</f>
        <v>759.88464813788232</v>
      </c>
      <c r="M104" s="126">
        <f>A104*Table!$AD$9/$AC$16</f>
        <v>260.53187936155967</v>
      </c>
      <c r="N104" s="126">
        <f>ABS(A104*Table!$AE$9/$AC$16)</f>
        <v>329.03970461660282</v>
      </c>
      <c r="O104" s="126">
        <f>($L104*(Table!$AC$10/Table!$AC$9)/(Table!$AC$12-Table!$AC$14))</f>
        <v>1629.9542002099581</v>
      </c>
      <c r="P104" s="126">
        <f>ROUND(($N104*(Table!$AE$10/Table!$AE$9)/(Table!$AC$12-Table!$AC$13)),2)</f>
        <v>2701.48</v>
      </c>
      <c r="Q104" s="126">
        <f>'Raw Data'!C104</f>
        <v>1.2362</v>
      </c>
      <c r="R104" s="126">
        <f>'Raw Data'!C104/'Raw Data'!I$30*100</f>
        <v>11.470413647796878</v>
      </c>
      <c r="S104" s="82">
        <f t="shared" si="7"/>
        <v>0.15935828877005348</v>
      </c>
      <c r="T104" s="82">
        <f t="shared" si="8"/>
        <v>3.9882998064033615E-4</v>
      </c>
      <c r="U104" s="116">
        <f t="shared" si="9"/>
        <v>3.3893796206297989E-3</v>
      </c>
      <c r="V104" s="116">
        <f t="shared" si="10"/>
        <v>2.6570894638191383E-2</v>
      </c>
      <c r="W104" s="116">
        <f t="shared" si="11"/>
        <v>1.4611004355150075E-5</v>
      </c>
      <c r="X104" s="14">
        <f t="shared" si="12"/>
        <v>0.16119214644565028</v>
      </c>
      <c r="Z104" s="154"/>
      <c r="AS104" s="46"/>
      <c r="AT104" s="46"/>
    </row>
    <row r="105" spans="1:46" x14ac:dyDescent="0.2">
      <c r="A105" s="126">
        <v>3707.634033203125</v>
      </c>
      <c r="B105" s="154">
        <v>0.84777454102025618</v>
      </c>
      <c r="C105" s="154">
        <f t="shared" si="1"/>
        <v>0.15222545897974382</v>
      </c>
      <c r="D105" s="121">
        <f t="shared" si="2"/>
        <v>1.0297405324842579E-2</v>
      </c>
      <c r="E105" s="4">
        <f>(2*Table!$AC$16*0.147)/A105</f>
        <v>2.4720639751496815E-2</v>
      </c>
      <c r="F105" s="4">
        <f t="shared" si="3"/>
        <v>4.9441279502993631E-2</v>
      </c>
      <c r="G105" s="126">
        <f>IF((('Raw Data'!C105)/('Raw Data'!C$136)*100)&lt;0,0,('Raw Data'!C105)/('Raw Data'!C$136)*100)</f>
        <v>84.777454102025615</v>
      </c>
      <c r="H105" s="126">
        <f t="shared" si="4"/>
        <v>1.0297405324842543</v>
      </c>
      <c r="I105" s="112">
        <f t="shared" si="5"/>
        <v>3.9637994053441039E-2</v>
      </c>
      <c r="J105" s="4">
        <f>'Raw Data'!F105/I105</f>
        <v>0.2597862371884746</v>
      </c>
      <c r="K105" s="84">
        <f t="shared" si="6"/>
        <v>4.6010360091310165</v>
      </c>
      <c r="L105" s="126">
        <f>A105*Table!$AC$9/$AC$16</f>
        <v>832.50272674492157</v>
      </c>
      <c r="M105" s="126">
        <f>A105*Table!$AD$9/$AC$16</f>
        <v>285.42950631254456</v>
      </c>
      <c r="N105" s="126">
        <f>ABS(A105*Table!$AE$9/$AC$16)</f>
        <v>360.48425504045849</v>
      </c>
      <c r="O105" s="126">
        <f>($L105*(Table!$AC$10/Table!$AC$9)/(Table!$AC$12-Table!$AC$14))</f>
        <v>1785.7201345879917</v>
      </c>
      <c r="P105" s="126">
        <f>ROUND(($N105*(Table!$AE$10/Table!$AE$9)/(Table!$AC$12-Table!$AC$13)),2)</f>
        <v>2959.64</v>
      </c>
      <c r="Q105" s="126">
        <f>'Raw Data'!C105</f>
        <v>1.2514000000000001</v>
      </c>
      <c r="R105" s="126">
        <f>'Raw Data'!C105/'Raw Data'!I$30*100</f>
        <v>11.61145092934235</v>
      </c>
      <c r="S105" s="82">
        <f t="shared" si="7"/>
        <v>0.16256684491978751</v>
      </c>
      <c r="T105" s="82">
        <f t="shared" si="8"/>
        <v>3.2182048501194771E-4</v>
      </c>
      <c r="U105" s="116">
        <f t="shared" si="9"/>
        <v>3.1317683529058838E-3</v>
      </c>
      <c r="V105" s="116">
        <f t="shared" si="10"/>
        <v>2.3246263805475561E-2</v>
      </c>
      <c r="W105" s="116">
        <f t="shared" si="11"/>
        <v>1.2418278678868992E-5</v>
      </c>
      <c r="X105" s="14">
        <f t="shared" si="12"/>
        <v>0.16120456472432915</v>
      </c>
      <c r="Z105" s="154"/>
      <c r="AS105" s="46"/>
      <c r="AT105" s="46"/>
    </row>
    <row r="106" spans="1:46" x14ac:dyDescent="0.2">
      <c r="A106" s="126">
        <v>4055.955810546875</v>
      </c>
      <c r="B106" s="154">
        <v>0.85752997764379113</v>
      </c>
      <c r="C106" s="154">
        <f t="shared" si="1"/>
        <v>0.14247002235620887</v>
      </c>
      <c r="D106" s="121">
        <f t="shared" si="2"/>
        <v>9.7554366235349521E-3</v>
      </c>
      <c r="E106" s="4">
        <f>(2*Table!$AC$16*0.147)/A106</f>
        <v>2.2597653807487007E-2</v>
      </c>
      <c r="F106" s="4">
        <f t="shared" si="3"/>
        <v>4.5195307614974013E-2</v>
      </c>
      <c r="G106" s="126">
        <f>IF((('Raw Data'!C106)/('Raw Data'!C$136)*100)&lt;0,0,('Raw Data'!C106)/('Raw Data'!C$136)*100)</f>
        <v>85.752997764379117</v>
      </c>
      <c r="H106" s="126">
        <f t="shared" si="4"/>
        <v>0.97554366235350187</v>
      </c>
      <c r="I106" s="112">
        <f t="shared" si="5"/>
        <v>3.8996354741257511E-2</v>
      </c>
      <c r="J106" s="4">
        <f>'Raw Data'!F106/I106</f>
        <v>0.25016278286169807</v>
      </c>
      <c r="K106" s="84">
        <f t="shared" si="6"/>
        <v>5.0332903864430474</v>
      </c>
      <c r="L106" s="126">
        <f>A106*Table!$AC$9/$AC$16</f>
        <v>910.71401373453546</v>
      </c>
      <c r="M106" s="126">
        <f>A106*Table!$AD$9/$AC$16</f>
        <v>312.24480470898357</v>
      </c>
      <c r="N106" s="126">
        <f>ABS(A106*Table!$AE$9/$AC$16)</f>
        <v>394.35073573829897</v>
      </c>
      <c r="O106" s="126">
        <f>($L106*(Table!$AC$10/Table!$AC$9)/(Table!$AC$12-Table!$AC$14))</f>
        <v>1953.4835129440917</v>
      </c>
      <c r="P106" s="126">
        <f>ROUND(($N106*(Table!$AE$10/Table!$AE$9)/(Table!$AC$12-Table!$AC$13)),2)</f>
        <v>3237.69</v>
      </c>
      <c r="Q106" s="126">
        <f>'Raw Data'!C106</f>
        <v>1.2658</v>
      </c>
      <c r="R106" s="126">
        <f>'Raw Data'!C106/'Raw Data'!I$30*100</f>
        <v>11.745065196069639</v>
      </c>
      <c r="S106" s="82">
        <f t="shared" si="7"/>
        <v>0.15401069518716518</v>
      </c>
      <c r="T106" s="82">
        <f t="shared" si="8"/>
        <v>2.608569034315833E-4</v>
      </c>
      <c r="U106" s="116">
        <f t="shared" si="9"/>
        <v>2.8957576819570972E-3</v>
      </c>
      <c r="V106" s="116">
        <f t="shared" si="10"/>
        <v>2.0361642350317063E-2</v>
      </c>
      <c r="W106" s="116">
        <f t="shared" si="11"/>
        <v>9.830771376315017E-6</v>
      </c>
      <c r="X106" s="14">
        <f t="shared" si="12"/>
        <v>0.16121439549570546</v>
      </c>
      <c r="Z106" s="154"/>
      <c r="AS106" s="46"/>
      <c r="AT106" s="46"/>
    </row>
    <row r="107" spans="1:46" x14ac:dyDescent="0.2">
      <c r="A107" s="126">
        <v>4436.76708984375</v>
      </c>
      <c r="B107" s="154">
        <v>0.8676241447056432</v>
      </c>
      <c r="C107" s="154">
        <f t="shared" si="1"/>
        <v>0.1323758552943568</v>
      </c>
      <c r="D107" s="121">
        <f t="shared" si="2"/>
        <v>1.0094167061852066E-2</v>
      </c>
      <c r="E107" s="4">
        <f>(2*Table!$AC$16*0.147)/A107</f>
        <v>2.0658079049272669E-2</v>
      </c>
      <c r="F107" s="4">
        <f t="shared" si="3"/>
        <v>4.1316158098545337E-2</v>
      </c>
      <c r="G107" s="126">
        <f>IF((('Raw Data'!C107)/('Raw Data'!C$136)*100)&lt;0,0,('Raw Data'!C107)/('Raw Data'!C$136)*100)</f>
        <v>86.762414470564323</v>
      </c>
      <c r="H107" s="126">
        <f t="shared" si="4"/>
        <v>1.0094167061852062</v>
      </c>
      <c r="I107" s="112">
        <f t="shared" si="5"/>
        <v>3.8973416091171664E-2</v>
      </c>
      <c r="J107" s="4">
        <f>'Raw Data'!F107/I107</f>
        <v>0.25900134179253065</v>
      </c>
      <c r="K107" s="84">
        <f t="shared" si="6"/>
        <v>5.5058630279274237</v>
      </c>
      <c r="L107" s="126">
        <f>A107*Table!$AC$9/$AC$16</f>
        <v>996.22041095464692</v>
      </c>
      <c r="M107" s="126">
        <f>A107*Table!$AD$9/$AC$16</f>
        <v>341.56128375587895</v>
      </c>
      <c r="N107" s="126">
        <f>ABS(A107*Table!$AE$9/$AC$16)</f>
        <v>431.37609182764874</v>
      </c>
      <c r="O107" s="126">
        <f>($L107*(Table!$AC$10/Table!$AC$9)/(Table!$AC$12-Table!$AC$14))</f>
        <v>2136.8949183926366</v>
      </c>
      <c r="P107" s="126">
        <f>ROUND(($N107*(Table!$AE$10/Table!$AE$9)/(Table!$AC$12-Table!$AC$13)),2)</f>
        <v>3541.68</v>
      </c>
      <c r="Q107" s="126">
        <f>'Raw Data'!C107</f>
        <v>1.2806999999999999</v>
      </c>
      <c r="R107" s="126">
        <f>'Raw Data'!C107/'Raw Data'!I$30*100</f>
        <v>11.883318847058293</v>
      </c>
      <c r="S107" s="82">
        <f t="shared" si="7"/>
        <v>0.15935828877005173</v>
      </c>
      <c r="T107" s="82">
        <f t="shared" si="8"/>
        <v>2.0814030033766695E-4</v>
      </c>
      <c r="U107" s="116">
        <f t="shared" si="9"/>
        <v>2.6783733755735167E-3</v>
      </c>
      <c r="V107" s="116">
        <f t="shared" si="10"/>
        <v>1.7844441436224788E-2</v>
      </c>
      <c r="W107" s="116">
        <f t="shared" si="11"/>
        <v>8.5008928169643127E-6</v>
      </c>
      <c r="X107" s="14">
        <f t="shared" si="12"/>
        <v>0.16122289638852241</v>
      </c>
      <c r="Z107" s="154"/>
      <c r="AS107" s="46"/>
      <c r="AT107" s="46"/>
    </row>
    <row r="108" spans="1:46" x14ac:dyDescent="0.2">
      <c r="A108" s="126">
        <v>4843.80419921875</v>
      </c>
      <c r="B108" s="154">
        <v>0.87717634306618797</v>
      </c>
      <c r="C108" s="154">
        <f t="shared" si="1"/>
        <v>0.12282365693381203</v>
      </c>
      <c r="D108" s="121">
        <f t="shared" si="2"/>
        <v>9.5521983605447724E-3</v>
      </c>
      <c r="E108" s="4">
        <f>(2*Table!$AC$16*0.147)/A108</f>
        <v>1.8922128454322441E-2</v>
      </c>
      <c r="F108" s="4">
        <f t="shared" si="3"/>
        <v>3.7844256908644881E-2</v>
      </c>
      <c r="G108" s="126">
        <f>IF((('Raw Data'!C108)/('Raw Data'!C$136)*100)&lt;0,0,('Raw Data'!C108)/('Raw Data'!C$136)*100)</f>
        <v>87.717634306618791</v>
      </c>
      <c r="H108" s="126">
        <f t="shared" si="4"/>
        <v>0.95521983605446792</v>
      </c>
      <c r="I108" s="112">
        <f t="shared" si="5"/>
        <v>3.8119948544606652E-2</v>
      </c>
      <c r="J108" s="4">
        <f>'Raw Data'!F108/I108</f>
        <v>0.25058266669397833</v>
      </c>
      <c r="K108" s="84">
        <f t="shared" si="6"/>
        <v>6.0109809496304516</v>
      </c>
      <c r="L108" s="126">
        <f>A108*Table!$AC$9/$AC$16</f>
        <v>1087.6154894350084</v>
      </c>
      <c r="M108" s="126">
        <f>A108*Table!$AD$9/$AC$16</f>
        <v>372.89673923485998</v>
      </c>
      <c r="N108" s="126">
        <f>ABS(A108*Table!$AE$9/$AC$16)</f>
        <v>470.95132170008156</v>
      </c>
      <c r="O108" s="126">
        <f>($L108*(Table!$AC$10/Table!$AC$9)/(Table!$AC$12-Table!$AC$14))</f>
        <v>2332.9375577756509</v>
      </c>
      <c r="P108" s="126">
        <f>ROUND(($N108*(Table!$AE$10/Table!$AE$9)/(Table!$AC$12-Table!$AC$13)),2)</f>
        <v>3866.6</v>
      </c>
      <c r="Q108" s="126">
        <f>'Raw Data'!C108</f>
        <v>1.2948</v>
      </c>
      <c r="R108" s="126">
        <f>'Raw Data'!C108/'Raw Data'!I$30*100</f>
        <v>12.014149483228763</v>
      </c>
      <c r="S108" s="82">
        <f t="shared" si="7"/>
        <v>0.15080213903743464</v>
      </c>
      <c r="T108" s="82">
        <f t="shared" si="8"/>
        <v>1.6628597315382354E-4</v>
      </c>
      <c r="U108" s="116">
        <f t="shared" si="9"/>
        <v>2.4803127849731227E-3</v>
      </c>
      <c r="V108" s="116">
        <f t="shared" si="10"/>
        <v>1.567051631155654E-2</v>
      </c>
      <c r="W108" s="116">
        <f t="shared" si="11"/>
        <v>6.7492806522868219E-6</v>
      </c>
      <c r="X108" s="14">
        <f t="shared" si="12"/>
        <v>0.16122964566917469</v>
      </c>
      <c r="Z108" s="154"/>
      <c r="AS108" s="46"/>
      <c r="AT108" s="46"/>
    </row>
    <row r="109" spans="1:46" x14ac:dyDescent="0.2">
      <c r="A109" s="126">
        <v>5304.0126953125</v>
      </c>
      <c r="B109" s="154">
        <v>0.88638981098841541</v>
      </c>
      <c r="C109" s="154">
        <f t="shared" si="1"/>
        <v>0.11361018901158459</v>
      </c>
      <c r="D109" s="121">
        <f t="shared" si="2"/>
        <v>9.2134679222274363E-3</v>
      </c>
      <c r="E109" s="4">
        <f>(2*Table!$AC$16*0.147)/A109</f>
        <v>1.7280329164031823E-2</v>
      </c>
      <c r="F109" s="4">
        <f t="shared" si="3"/>
        <v>3.4560658328063647E-2</v>
      </c>
      <c r="G109" s="126">
        <f>IF((('Raw Data'!C109)/('Raw Data'!C$136)*100)&lt;0,0,('Raw Data'!C109)/('Raw Data'!C$136)*100)</f>
        <v>88.638981098841541</v>
      </c>
      <c r="H109" s="126">
        <f t="shared" si="4"/>
        <v>0.9213467922227494</v>
      </c>
      <c r="I109" s="112">
        <f t="shared" si="5"/>
        <v>3.9417975526441884E-2</v>
      </c>
      <c r="J109" s="4">
        <f>'Raw Data'!F109/I109</f>
        <v>0.23373772496375342</v>
      </c>
      <c r="K109" s="84">
        <f t="shared" si="6"/>
        <v>6.5820825856800216</v>
      </c>
      <c r="L109" s="126">
        <f>A109*Table!$AC$9/$AC$16</f>
        <v>1190.9495360097817</v>
      </c>
      <c r="M109" s="126">
        <f>A109*Table!$AD$9/$AC$16</f>
        <v>408.3255552033537</v>
      </c>
      <c r="N109" s="126">
        <f>ABS(A109*Table!$AE$9/$AC$16)</f>
        <v>515.69627640488045</v>
      </c>
      <c r="O109" s="126">
        <f>($L109*(Table!$AC$10/Table!$AC$9)/(Table!$AC$12-Table!$AC$14))</f>
        <v>2554.5893093302911</v>
      </c>
      <c r="P109" s="126">
        <f>ROUND(($N109*(Table!$AE$10/Table!$AE$9)/(Table!$AC$12-Table!$AC$13)),2)</f>
        <v>4233.96</v>
      </c>
      <c r="Q109" s="126">
        <f>'Raw Data'!C109</f>
        <v>1.3084</v>
      </c>
      <c r="R109" s="126">
        <f>'Raw Data'!C109/'Raw Data'!I$30*100</f>
        <v>12.140340735137869</v>
      </c>
      <c r="S109" s="82">
        <f t="shared" si="7"/>
        <v>0.14545454545454459</v>
      </c>
      <c r="T109" s="82">
        <f t="shared" si="8"/>
        <v>1.3261743892667432E-4</v>
      </c>
      <c r="U109" s="116">
        <f t="shared" si="9"/>
        <v>2.2888973749755682E-3</v>
      </c>
      <c r="V109" s="116">
        <f t="shared" si="10"/>
        <v>1.3680469576896047E-2</v>
      </c>
      <c r="W109" s="116">
        <f t="shared" si="11"/>
        <v>5.4292686548597629E-6</v>
      </c>
      <c r="X109" s="14">
        <f t="shared" si="12"/>
        <v>0.16123507493782954</v>
      </c>
      <c r="Z109" s="154"/>
      <c r="AS109" s="46"/>
      <c r="AT109" s="46"/>
    </row>
    <row r="110" spans="1:46" x14ac:dyDescent="0.2">
      <c r="A110" s="126">
        <v>5802.5537109375</v>
      </c>
      <c r="B110" s="154">
        <v>0.89540004064765266</v>
      </c>
      <c r="C110" s="154">
        <f t="shared" si="1"/>
        <v>0.10459995935234734</v>
      </c>
      <c r="D110" s="121">
        <f t="shared" si="2"/>
        <v>9.0102296592372566E-3</v>
      </c>
      <c r="E110" s="4">
        <f>(2*Table!$AC$16*0.147)/A110</f>
        <v>1.5795646163936191E-2</v>
      </c>
      <c r="F110" s="4">
        <f t="shared" si="3"/>
        <v>3.1591292327872382E-2</v>
      </c>
      <c r="G110" s="126">
        <f>IF((('Raw Data'!C110)/('Raw Data'!C$136)*100)&lt;0,0,('Raw Data'!C110)/('Raw Data'!C$136)*100)</f>
        <v>89.54000406476527</v>
      </c>
      <c r="H110" s="126">
        <f t="shared" si="4"/>
        <v>0.90102296592372966</v>
      </c>
      <c r="I110" s="112">
        <f t="shared" si="5"/>
        <v>3.9014614268675585E-2</v>
      </c>
      <c r="J110" s="4">
        <f>'Raw Data'!F110/I110</f>
        <v>0.23094498890051754</v>
      </c>
      <c r="K110" s="84">
        <f t="shared" si="6"/>
        <v>7.2007534535104396</v>
      </c>
      <c r="L110" s="126">
        <f>A110*Table!$AC$9/$AC$16</f>
        <v>1302.8906691381324</v>
      </c>
      <c r="M110" s="126">
        <f>A110*Table!$AD$9/$AC$16</f>
        <v>446.7053722759311</v>
      </c>
      <c r="N110" s="126">
        <f>ABS(A110*Table!$AE$9/$AC$16)</f>
        <v>564.16820891366433</v>
      </c>
      <c r="O110" s="126">
        <f>($L110*(Table!$AC$10/Table!$AC$9)/(Table!$AC$12-Table!$AC$14))</f>
        <v>2794.703280004574</v>
      </c>
      <c r="P110" s="126">
        <f>ROUND(($N110*(Table!$AE$10/Table!$AE$9)/(Table!$AC$12-Table!$AC$13)),2)</f>
        <v>4631.92</v>
      </c>
      <c r="Q110" s="126">
        <f>'Raw Data'!C110</f>
        <v>1.3217000000000001</v>
      </c>
      <c r="R110" s="126">
        <f>'Raw Data'!C110/'Raw Data'!I$30*100</f>
        <v>12.26374835649016</v>
      </c>
      <c r="S110" s="82">
        <f t="shared" si="7"/>
        <v>0.14224598930481408</v>
      </c>
      <c r="T110" s="82">
        <f t="shared" si="8"/>
        <v>1.0510635424576531E-4</v>
      </c>
      <c r="U110" s="116">
        <f t="shared" si="9"/>
        <v>2.1135088044723581E-3</v>
      </c>
      <c r="V110" s="116">
        <f t="shared" si="10"/>
        <v>1.1955142675074042E-2</v>
      </c>
      <c r="W110" s="116">
        <f t="shared" si="11"/>
        <v>4.4363401362198509E-6</v>
      </c>
      <c r="X110" s="14">
        <f t="shared" si="12"/>
        <v>0.16123951127796576</v>
      </c>
      <c r="Z110" s="154"/>
      <c r="AS110" s="46"/>
      <c r="AT110" s="46"/>
    </row>
    <row r="111" spans="1:46" x14ac:dyDescent="0.2">
      <c r="A111" s="126">
        <v>6352.14501953125</v>
      </c>
      <c r="B111" s="154">
        <v>0.90420703204389952</v>
      </c>
      <c r="C111" s="154">
        <f t="shared" si="1"/>
        <v>9.5792967956100483E-2</v>
      </c>
      <c r="D111" s="121">
        <f t="shared" si="2"/>
        <v>8.8069913962468549E-3</v>
      </c>
      <c r="E111" s="4">
        <f>(2*Table!$AC$16*0.147)/A111</f>
        <v>1.4428997603705092E-2</v>
      </c>
      <c r="F111" s="4">
        <f t="shared" si="3"/>
        <v>2.8857995207410184E-2</v>
      </c>
      <c r="G111" s="126">
        <f>IF((('Raw Data'!C111)/('Raw Data'!C$136)*100)&lt;0,0,('Raw Data'!C111)/('Raw Data'!C$136)*100)</f>
        <v>90.420703204389952</v>
      </c>
      <c r="H111" s="126">
        <f t="shared" si="4"/>
        <v>0.88069913962468149</v>
      </c>
      <c r="I111" s="112">
        <f t="shared" si="5"/>
        <v>3.9301235315950533E-2</v>
      </c>
      <c r="J111" s="4">
        <f>'Raw Data'!F111/I111</f>
        <v>0.22408942938932275</v>
      </c>
      <c r="K111" s="84">
        <f t="shared" si="6"/>
        <v>7.8827758371923258</v>
      </c>
      <c r="L111" s="126">
        <f>A111*Table!$AC$9/$AC$16</f>
        <v>1426.2945053588094</v>
      </c>
      <c r="M111" s="126">
        <f>A111*Table!$AD$9/$AC$16</f>
        <v>489.0152589801632</v>
      </c>
      <c r="N111" s="126">
        <f>ABS(A111*Table!$AE$9/$AC$16)</f>
        <v>617.6036374594446</v>
      </c>
      <c r="O111" s="126">
        <f>($L111*(Table!$AC$10/Table!$AC$9)/(Table!$AC$12-Table!$AC$14))</f>
        <v>3059.4047733994198</v>
      </c>
      <c r="P111" s="126">
        <f>ROUND(($N111*(Table!$AE$10/Table!$AE$9)/(Table!$AC$12-Table!$AC$13)),2)</f>
        <v>5070.6400000000003</v>
      </c>
      <c r="Q111" s="126">
        <f>'Raw Data'!C111</f>
        <v>1.3347</v>
      </c>
      <c r="R111" s="126">
        <f>'Raw Data'!C111/'Raw Data'!I$30*100</f>
        <v>12.384372347285627</v>
      </c>
      <c r="S111" s="82">
        <f t="shared" si="7"/>
        <v>0.13903743315508005</v>
      </c>
      <c r="T111" s="82">
        <f t="shared" si="8"/>
        <v>8.2667692366089618E-5</v>
      </c>
      <c r="U111" s="116">
        <f t="shared" si="9"/>
        <v>1.9496362739211391E-3</v>
      </c>
      <c r="V111" s="116">
        <f t="shared" si="10"/>
        <v>1.0430002856893217E-2</v>
      </c>
      <c r="W111" s="116">
        <f t="shared" si="11"/>
        <v>3.6183791898669138E-6</v>
      </c>
      <c r="X111" s="14">
        <f t="shared" si="12"/>
        <v>0.16124312965715562</v>
      </c>
      <c r="Z111" s="154"/>
      <c r="AS111" s="46"/>
      <c r="AT111" s="46"/>
    </row>
    <row r="112" spans="1:46" x14ac:dyDescent="0.2">
      <c r="A112" s="126">
        <v>6942.92138671875</v>
      </c>
      <c r="B112" s="154">
        <v>0.91253980082650232</v>
      </c>
      <c r="C112" s="154">
        <f t="shared" si="1"/>
        <v>8.7460199173497677E-2</v>
      </c>
      <c r="D112" s="121">
        <f t="shared" si="2"/>
        <v>8.3327687826028063E-3</v>
      </c>
      <c r="E112" s="4">
        <f>(2*Table!$AC$16*0.147)/A112</f>
        <v>1.3201227575546577E-2</v>
      </c>
      <c r="F112" s="4">
        <f t="shared" si="3"/>
        <v>2.6402455151093154E-2</v>
      </c>
      <c r="G112" s="126">
        <f>IF((('Raw Data'!C112)/('Raw Data'!C$136)*100)&lt;0,0,('Raw Data'!C112)/('Raw Data'!C$136)*100)</f>
        <v>91.25398008265023</v>
      </c>
      <c r="H112" s="126">
        <f t="shared" si="4"/>
        <v>0.83327687826027841</v>
      </c>
      <c r="I112" s="112">
        <f t="shared" si="5"/>
        <v>3.8621843377272702E-2</v>
      </c>
      <c r="J112" s="4">
        <f>'Raw Data'!F112/I112</f>
        <v>0.2157527464757491</v>
      </c>
      <c r="K112" s="84">
        <f t="shared" si="6"/>
        <v>8.6159073475925005</v>
      </c>
      <c r="L112" s="126">
        <f>A112*Table!$AC$9/$AC$16</f>
        <v>1558.9459300074157</v>
      </c>
      <c r="M112" s="126">
        <f>A112*Table!$AD$9/$AC$16</f>
        <v>534.49574743111395</v>
      </c>
      <c r="N112" s="126">
        <f>ABS(A112*Table!$AE$9/$AC$16)</f>
        <v>675.04338925638979</v>
      </c>
      <c r="O112" s="126">
        <f>($L112*(Table!$AC$10/Table!$AC$9)/(Table!$AC$12-Table!$AC$14))</f>
        <v>3343.9423638082708</v>
      </c>
      <c r="P112" s="126">
        <f>ROUND(($N112*(Table!$AE$10/Table!$AE$9)/(Table!$AC$12-Table!$AC$13)),2)</f>
        <v>5542.23</v>
      </c>
      <c r="Q112" s="126">
        <f>'Raw Data'!C112</f>
        <v>1.347</v>
      </c>
      <c r="R112" s="126">
        <f>'Raw Data'!C112/'Raw Data'!I$30*100</f>
        <v>12.498501200115186</v>
      </c>
      <c r="S112" s="82">
        <f t="shared" si="7"/>
        <v>0.13155080213903747</v>
      </c>
      <c r="T112" s="82">
        <f t="shared" si="8"/>
        <v>6.4896563065297563E-5</v>
      </c>
      <c r="U112" s="116">
        <f t="shared" si="9"/>
        <v>1.8001789886349301E-3</v>
      </c>
      <c r="V112" s="116">
        <f t="shared" si="10"/>
        <v>9.1140566723041678E-3</v>
      </c>
      <c r="W112" s="116">
        <f t="shared" si="11"/>
        <v>2.8657094075760267E-6</v>
      </c>
      <c r="X112" s="14">
        <f t="shared" si="12"/>
        <v>0.1612459953665632</v>
      </c>
      <c r="Z112" s="154"/>
      <c r="AS112" s="46"/>
      <c r="AT112" s="46"/>
    </row>
    <row r="113" spans="1:46" x14ac:dyDescent="0.2">
      <c r="A113" s="126">
        <v>7602.4794921875</v>
      </c>
      <c r="B113" s="154">
        <v>0.91972088611882663</v>
      </c>
      <c r="C113" s="154">
        <f t="shared" si="1"/>
        <v>8.027911388117337E-2</v>
      </c>
      <c r="D113" s="121">
        <f t="shared" si="2"/>
        <v>7.1810852923243074E-3</v>
      </c>
      <c r="E113" s="4">
        <f>(2*Table!$AC$16*0.147)/A113</f>
        <v>1.2055946400038398E-2</v>
      </c>
      <c r="F113" s="4">
        <f t="shared" si="3"/>
        <v>2.4111892800076796E-2</v>
      </c>
      <c r="G113" s="126">
        <f>IF((('Raw Data'!C113)/('Raw Data'!C$136)*100)&lt;0,0,('Raw Data'!C113)/('Raw Data'!C$136)*100)</f>
        <v>91.972088611882668</v>
      </c>
      <c r="H113" s="126">
        <f t="shared" si="4"/>
        <v>0.71810852923243829</v>
      </c>
      <c r="I113" s="112">
        <f t="shared" si="5"/>
        <v>3.9413009444648761E-2</v>
      </c>
      <c r="J113" s="4">
        <f>'Raw Data'!F113/I113</f>
        <v>0.1822008873087794</v>
      </c>
      <c r="K113" s="84">
        <f t="shared" si="6"/>
        <v>9.4343944383354437</v>
      </c>
      <c r="L113" s="126">
        <f>A113*Table!$AC$9/$AC$16</f>
        <v>1707.0414314329112</v>
      </c>
      <c r="M113" s="126">
        <f>A113*Table!$AD$9/$AC$16</f>
        <v>585.27134791985532</v>
      </c>
      <c r="N113" s="126">
        <f>ABS(A113*Table!$AE$9/$AC$16)</f>
        <v>739.17062246672663</v>
      </c>
      <c r="O113" s="126">
        <f>($L113*(Table!$AC$10/Table!$AC$9)/(Table!$AC$12-Table!$AC$14))</f>
        <v>3661.607532031127</v>
      </c>
      <c r="P113" s="126">
        <f>ROUND(($N113*(Table!$AE$10/Table!$AE$9)/(Table!$AC$12-Table!$AC$13)),2)</f>
        <v>6068.72</v>
      </c>
      <c r="Q113" s="126">
        <f>'Raw Data'!C113</f>
        <v>1.3575999999999999</v>
      </c>
      <c r="R113" s="126">
        <f>'Raw Data'!C113/'Raw Data'!I$30*100</f>
        <v>12.596856146456107</v>
      </c>
      <c r="S113" s="82">
        <f t="shared" si="7"/>
        <v>0.1133689839572183</v>
      </c>
      <c r="T113" s="82">
        <f t="shared" si="8"/>
        <v>5.2123655723490536E-5</v>
      </c>
      <c r="U113" s="116">
        <f t="shared" si="9"/>
        <v>1.6569404967683181E-3</v>
      </c>
      <c r="V113" s="116">
        <f t="shared" si="10"/>
        <v>7.9217454809516492E-3</v>
      </c>
      <c r="W113" s="116">
        <f t="shared" si="11"/>
        <v>2.0597138264255806E-6</v>
      </c>
      <c r="X113" s="14">
        <f t="shared" si="12"/>
        <v>0.16124805508038961</v>
      </c>
      <c r="Z113" s="154"/>
      <c r="AS113" s="46"/>
      <c r="AT113" s="46"/>
    </row>
    <row r="114" spans="1:46" x14ac:dyDescent="0.2">
      <c r="A114" s="126">
        <v>8314.8115234375</v>
      </c>
      <c r="B114" s="154">
        <v>0.92832463925208331</v>
      </c>
      <c r="C114" s="154">
        <f t="shared" si="1"/>
        <v>7.1675360747916694E-2</v>
      </c>
      <c r="D114" s="121">
        <f t="shared" si="2"/>
        <v>8.6037531332566752E-3</v>
      </c>
      <c r="E114" s="4">
        <f>(2*Table!$AC$16*0.147)/A114</f>
        <v>1.1023110386429023E-2</v>
      </c>
      <c r="F114" s="4">
        <f t="shared" si="3"/>
        <v>2.2046220772858047E-2</v>
      </c>
      <c r="G114" s="126">
        <f>IF((('Raw Data'!C114)/('Raw Data'!C$136)*100)&lt;0,0,('Raw Data'!C114)/('Raw Data'!C$136)*100)</f>
        <v>92.83246392520833</v>
      </c>
      <c r="H114" s="126">
        <f t="shared" si="4"/>
        <v>0.86037531332566175</v>
      </c>
      <c r="I114" s="112">
        <f t="shared" si="5"/>
        <v>3.8897151965753274E-2</v>
      </c>
      <c r="J114" s="4">
        <f>'Raw Data'!F114/I114</f>
        <v>0.22119236752428018</v>
      </c>
      <c r="K114" s="84">
        <f t="shared" si="6"/>
        <v>10.318372009176546</v>
      </c>
      <c r="L114" s="126">
        <f>A114*Table!$AC$9/$AC$16</f>
        <v>1866.9866560836433</v>
      </c>
      <c r="M114" s="126">
        <f>A114*Table!$AD$9/$AC$16</f>
        <v>640.10971065724914</v>
      </c>
      <c r="N114" s="126">
        <f>ABS(A114*Table!$AE$9/$AC$16)</f>
        <v>808.42893634749805</v>
      </c>
      <c r="O114" s="126">
        <f>($L114*(Table!$AC$10/Table!$AC$9)/(Table!$AC$12-Table!$AC$14))</f>
        <v>4004.6903819897975</v>
      </c>
      <c r="P114" s="126">
        <f>ROUND(($N114*(Table!$AE$10/Table!$AE$9)/(Table!$AC$12-Table!$AC$13)),2)</f>
        <v>6637.35</v>
      </c>
      <c r="Q114" s="126">
        <f>'Raw Data'!C114</f>
        <v>1.3703000000000001</v>
      </c>
      <c r="R114" s="126">
        <f>'Raw Data'!C114/'Raw Data'!I$30*100</f>
        <v>12.714696506694759</v>
      </c>
      <c r="S114" s="82">
        <f t="shared" si="7"/>
        <v>0.13582887700534951</v>
      </c>
      <c r="T114" s="82">
        <f t="shared" si="8"/>
        <v>3.9330039658169724E-5</v>
      </c>
      <c r="U114" s="116">
        <f t="shared" si="9"/>
        <v>1.5291623232655384E-3</v>
      </c>
      <c r="V114" s="116">
        <f t="shared" si="10"/>
        <v>6.916460717121764E-3</v>
      </c>
      <c r="W114" s="116">
        <f t="shared" si="11"/>
        <v>2.0630532418593508E-6</v>
      </c>
      <c r="X114" s="14">
        <f t="shared" si="12"/>
        <v>0.16125011813363146</v>
      </c>
      <c r="Z114" s="154"/>
      <c r="AS114" s="46"/>
      <c r="AT114" s="46"/>
    </row>
    <row r="115" spans="1:46" x14ac:dyDescent="0.2">
      <c r="A115" s="126">
        <v>9094.45703125</v>
      </c>
      <c r="B115" s="154">
        <v>0.93516699410609039</v>
      </c>
      <c r="C115" s="154">
        <f t="shared" si="1"/>
        <v>6.4833005893909612E-2</v>
      </c>
      <c r="D115" s="121">
        <f t="shared" si="2"/>
        <v>6.8423548540070822E-3</v>
      </c>
      <c r="E115" s="4">
        <f>(2*Table!$AC$16*0.147)/A115</f>
        <v>1.0078126154234628E-2</v>
      </c>
      <c r="F115" s="4">
        <f t="shared" si="3"/>
        <v>2.0156252308469257E-2</v>
      </c>
      <c r="G115" s="126">
        <f>IF((('Raw Data'!C115)/('Raw Data'!C$136)*100)&lt;0,0,('Raw Data'!C115)/('Raw Data'!C$136)*100)</f>
        <v>93.516699410609036</v>
      </c>
      <c r="H115" s="126">
        <f t="shared" si="4"/>
        <v>0.68423548540070556</v>
      </c>
      <c r="I115" s="112">
        <f t="shared" si="5"/>
        <v>3.8924366109241992E-2</v>
      </c>
      <c r="J115" s="4">
        <f>'Raw Data'!F115/I115</f>
        <v>0.17578590322585808</v>
      </c>
      <c r="K115" s="84">
        <f t="shared" si="6"/>
        <v>11.285883102148007</v>
      </c>
      <c r="L115" s="126">
        <f>A115*Table!$AC$9/$AC$16</f>
        <v>2042.0462777549865</v>
      </c>
      <c r="M115" s="126">
        <f>A115*Table!$AD$9/$AC$16</f>
        <v>700.13015237313823</v>
      </c>
      <c r="N115" s="126">
        <f>ABS(A115*Table!$AE$9/$AC$16)</f>
        <v>884.2319761196361</v>
      </c>
      <c r="O115" s="126">
        <f>($L115*(Table!$AC$10/Table!$AC$9)/(Table!$AC$12-Table!$AC$14))</f>
        <v>4380.1936459780927</v>
      </c>
      <c r="P115" s="126">
        <f>ROUND(($N115*(Table!$AE$10/Table!$AE$9)/(Table!$AC$12-Table!$AC$13)),2)</f>
        <v>7259.7</v>
      </c>
      <c r="Q115" s="126">
        <f>'Raw Data'!C115</f>
        <v>1.3804000000000001</v>
      </c>
      <c r="R115" s="126">
        <f>'Raw Data'!C115/'Raw Data'!I$30*100</f>
        <v>12.808412068774317</v>
      </c>
      <c r="S115" s="82">
        <f t="shared" si="7"/>
        <v>0.10802139037432999</v>
      </c>
      <c r="T115" s="82">
        <f t="shared" si="8"/>
        <v>3.0825276299384363E-5</v>
      </c>
      <c r="U115" s="116">
        <f t="shared" si="9"/>
        <v>1.4083756759488309E-3</v>
      </c>
      <c r="V115" s="116">
        <f t="shared" si="10"/>
        <v>6.0180515819188013E-3</v>
      </c>
      <c r="W115" s="116">
        <f t="shared" si="11"/>
        <v>1.3714480354073966E-6</v>
      </c>
      <c r="X115" s="14">
        <f t="shared" si="12"/>
        <v>0.16125148958166688</v>
      </c>
      <c r="Z115" s="154"/>
      <c r="AS115" s="46"/>
      <c r="AT115" s="46"/>
    </row>
    <row r="116" spans="1:46" x14ac:dyDescent="0.2">
      <c r="A116" s="126">
        <v>9951.7099609375</v>
      </c>
      <c r="B116" s="154">
        <v>0.94214484113542452</v>
      </c>
      <c r="C116" s="154">
        <f t="shared" si="1"/>
        <v>5.7855158864575484E-2</v>
      </c>
      <c r="D116" s="121">
        <f t="shared" si="2"/>
        <v>6.9778470293341277E-3</v>
      </c>
      <c r="E116" s="4">
        <f>(2*Table!$AC$16*0.147)/A116</f>
        <v>9.2099835731717077E-3</v>
      </c>
      <c r="F116" s="4">
        <f t="shared" si="3"/>
        <v>1.8419967146343415E-2</v>
      </c>
      <c r="G116" s="126">
        <f>IF((('Raw Data'!C116)/('Raw Data'!C$136)*100)&lt;0,0,('Raw Data'!C116)/('Raw Data'!C$136)*100)</f>
        <v>94.214484113542454</v>
      </c>
      <c r="H116" s="126">
        <f t="shared" si="4"/>
        <v>0.69778470293341854</v>
      </c>
      <c r="I116" s="112">
        <f t="shared" si="5"/>
        <v>3.9120934796020856E-2</v>
      </c>
      <c r="J116" s="4">
        <f>'Raw Data'!F116/I116</f>
        <v>0.1783660606710214</v>
      </c>
      <c r="K116" s="84">
        <f t="shared" si="6"/>
        <v>12.349702120719725</v>
      </c>
      <c r="L116" s="126">
        <f>A116*Table!$AC$9/$AC$16</f>
        <v>2234.5316727761237</v>
      </c>
      <c r="M116" s="126">
        <f>A116*Table!$AD$9/$AC$16</f>
        <v>766.12514495181392</v>
      </c>
      <c r="N116" s="126">
        <f>ABS(A116*Table!$AE$9/$AC$16)</f>
        <v>967.58059709252996</v>
      </c>
      <c r="O116" s="126">
        <f>($L116*(Table!$AC$10/Table!$AC$9)/(Table!$AC$12-Table!$AC$14))</f>
        <v>4793.075231180017</v>
      </c>
      <c r="P116" s="126">
        <f>ROUND(($N116*(Table!$AE$10/Table!$AE$9)/(Table!$AC$12-Table!$AC$13)),2)</f>
        <v>7944.01</v>
      </c>
      <c r="Q116" s="126">
        <f>'Raw Data'!C116</f>
        <v>1.3907</v>
      </c>
      <c r="R116" s="126">
        <f>'Raw Data'!C116/'Raw Data'!I$30*100</f>
        <v>12.903983384558421</v>
      </c>
      <c r="S116" s="82">
        <f t="shared" si="7"/>
        <v>0.11016042780748778</v>
      </c>
      <c r="T116" s="82">
        <f t="shared" si="8"/>
        <v>2.3581980595821506E-5</v>
      </c>
      <c r="U116" s="116">
        <f t="shared" si="9"/>
        <v>1.2966599142468177E-3</v>
      </c>
      <c r="V116" s="116">
        <f t="shared" si="10"/>
        <v>5.2331333971294683E-3</v>
      </c>
      <c r="W116" s="116">
        <f t="shared" si="11"/>
        <v>1.168028226479096E-6</v>
      </c>
      <c r="X116" s="14">
        <f t="shared" si="12"/>
        <v>0.16125265760989335</v>
      </c>
      <c r="Z116" s="154"/>
      <c r="AS116" s="46"/>
      <c r="AT116" s="46"/>
    </row>
    <row r="117" spans="1:46" x14ac:dyDescent="0.2">
      <c r="A117" s="126">
        <v>10891.6337890625</v>
      </c>
      <c r="B117" s="154">
        <v>0.94824198902513379</v>
      </c>
      <c r="C117" s="154">
        <f t="shared" si="1"/>
        <v>5.1758010974866209E-2</v>
      </c>
      <c r="D117" s="121">
        <f t="shared" si="2"/>
        <v>6.0971478897092757E-3</v>
      </c>
      <c r="E117" s="4">
        <f>(2*Table!$AC$16*0.147)/A117</f>
        <v>8.4151824271988182E-3</v>
      </c>
      <c r="F117" s="4">
        <f t="shared" si="3"/>
        <v>1.6830364854397636E-2</v>
      </c>
      <c r="G117" s="126">
        <f>IF((('Raw Data'!C117)/('Raw Data'!C$136)*100)&lt;0,0,('Raw Data'!C117)/('Raw Data'!C$136)*100)</f>
        <v>94.824198902513373</v>
      </c>
      <c r="H117" s="126">
        <f t="shared" si="4"/>
        <v>0.60971478897091913</v>
      </c>
      <c r="I117" s="112">
        <f t="shared" si="5"/>
        <v>3.9195320396540279E-2</v>
      </c>
      <c r="J117" s="4">
        <f>'Raw Data'!F117/I117</f>
        <v>0.15555805713601115</v>
      </c>
      <c r="K117" s="84">
        <f t="shared" si="6"/>
        <v>13.516112651078149</v>
      </c>
      <c r="L117" s="126">
        <f>A117*Table!$AC$9/$AC$16</f>
        <v>2445.5797813108743</v>
      </c>
      <c r="M117" s="126">
        <f>A117*Table!$AD$9/$AC$16</f>
        <v>838.48449644944264</v>
      </c>
      <c r="N117" s="126">
        <f>ABS(A117*Table!$AE$9/$AC$16)</f>
        <v>1058.9671087984045</v>
      </c>
      <c r="O117" s="126">
        <f>($L117*(Table!$AC$10/Table!$AC$9)/(Table!$AC$12-Table!$AC$14))</f>
        <v>5245.7738766857028</v>
      </c>
      <c r="P117" s="126">
        <f>ROUND(($N117*(Table!$AE$10/Table!$AE$9)/(Table!$AC$12-Table!$AC$13)),2)</f>
        <v>8694.31</v>
      </c>
      <c r="Q117" s="126">
        <f>'Raw Data'!C117</f>
        <v>1.3996999999999999</v>
      </c>
      <c r="R117" s="126">
        <f>'Raw Data'!C117/'Raw Data'!I$30*100</f>
        <v>12.987492301262973</v>
      </c>
      <c r="S117" s="82">
        <f t="shared" si="7"/>
        <v>9.6256684491977135E-2</v>
      </c>
      <c r="T117" s="82">
        <f t="shared" si="8"/>
        <v>1.8298125982862956E-5</v>
      </c>
      <c r="U117" s="116">
        <f t="shared" si="9"/>
        <v>1.1924282943028398E-3</v>
      </c>
      <c r="V117" s="116">
        <f t="shared" si="10"/>
        <v>4.5417149008955193E-3</v>
      </c>
      <c r="W117" s="116">
        <f t="shared" si="11"/>
        <v>8.5205569190817163E-7</v>
      </c>
      <c r="X117" s="14">
        <f t="shared" si="12"/>
        <v>0.16125350966558527</v>
      </c>
      <c r="Z117" s="154"/>
      <c r="AS117" s="46"/>
      <c r="AT117" s="46"/>
    </row>
    <row r="118" spans="1:46" x14ac:dyDescent="0.2">
      <c r="A118" s="126">
        <v>11894.0107421875</v>
      </c>
      <c r="B118" s="154">
        <v>0.95440688300250665</v>
      </c>
      <c r="C118" s="154">
        <f t="shared" si="1"/>
        <v>4.5593116997493355E-2</v>
      </c>
      <c r="D118" s="121">
        <f t="shared" si="2"/>
        <v>6.1648939773728539E-3</v>
      </c>
      <c r="E118" s="4">
        <f>(2*Table!$AC$16*0.147)/A118</f>
        <v>7.7059864205526012E-3</v>
      </c>
      <c r="F118" s="4">
        <f t="shared" si="3"/>
        <v>1.5411972841105202E-2</v>
      </c>
      <c r="G118" s="126">
        <f>IF((('Raw Data'!C118)/('Raw Data'!C$136)*100)&lt;0,0,('Raw Data'!C118)/('Raw Data'!C$136)*100)</f>
        <v>95.44068830025067</v>
      </c>
      <c r="H118" s="126">
        <f t="shared" si="4"/>
        <v>0.61648939773729694</v>
      </c>
      <c r="I118" s="112">
        <f t="shared" si="5"/>
        <v>3.8235295831722027E-2</v>
      </c>
      <c r="J118" s="4">
        <f>'Raw Data'!F118/I118</f>
        <v>0.16123568141084269</v>
      </c>
      <c r="K118" s="84">
        <f t="shared" si="6"/>
        <v>14.760025187954598</v>
      </c>
      <c r="L118" s="126">
        <f>A118*Table!$AC$9/$AC$16</f>
        <v>2670.6509558738871</v>
      </c>
      <c r="M118" s="126">
        <f>A118*Table!$AD$9/$AC$16</f>
        <v>915.65175629961857</v>
      </c>
      <c r="N118" s="126">
        <f>ABS(A118*Table!$AE$9/$AC$16)</f>
        <v>1156.4257862139902</v>
      </c>
      <c r="O118" s="126">
        <f>($L118*(Table!$AC$10/Table!$AC$9)/(Table!$AC$12-Table!$AC$14))</f>
        <v>5728.5520289015176</v>
      </c>
      <c r="P118" s="126">
        <f>ROUND(($N118*(Table!$AE$10/Table!$AE$9)/(Table!$AC$12-Table!$AC$13)),2)</f>
        <v>9494.4599999999991</v>
      </c>
      <c r="Q118" s="126">
        <f>'Raw Data'!C118</f>
        <v>1.4088000000000001</v>
      </c>
      <c r="R118" s="126">
        <f>'Raw Data'!C118/'Raw Data'!I$30*100</f>
        <v>13.071929094819804</v>
      </c>
      <c r="S118" s="82">
        <f t="shared" si="7"/>
        <v>9.7326203208556908E-2</v>
      </c>
      <c r="T118" s="82">
        <f t="shared" si="8"/>
        <v>1.3818114258601355E-5</v>
      </c>
      <c r="U118" s="116">
        <f t="shared" si="9"/>
        <v>1.0990345795177637E-3</v>
      </c>
      <c r="V118" s="116">
        <f t="shared" si="10"/>
        <v>3.9566086899739386E-3</v>
      </c>
      <c r="W118" s="116">
        <f t="shared" si="11"/>
        <v>7.2243083301477024E-7</v>
      </c>
      <c r="X118" s="14">
        <f t="shared" si="12"/>
        <v>0.16125423209641829</v>
      </c>
      <c r="Z118" s="154"/>
      <c r="AS118" s="46"/>
      <c r="AT118" s="46"/>
    </row>
    <row r="119" spans="1:46" x14ac:dyDescent="0.2">
      <c r="A119" s="126">
        <v>12994.2880859375</v>
      </c>
      <c r="B119" s="154">
        <v>0.95996206219090852</v>
      </c>
      <c r="C119" s="154">
        <f t="shared" si="1"/>
        <v>4.0037937809091484E-2</v>
      </c>
      <c r="D119" s="121">
        <f t="shared" si="2"/>
        <v>5.5551791884018709E-3</v>
      </c>
      <c r="E119" s="4">
        <f>(2*Table!$AC$16*0.147)/A119</f>
        <v>7.0534903227513742E-3</v>
      </c>
      <c r="F119" s="4">
        <f t="shared" si="3"/>
        <v>1.4106980645502748E-2</v>
      </c>
      <c r="G119" s="126">
        <f>IF((('Raw Data'!C119)/('Raw Data'!C$136)*100)&lt;0,0,('Raw Data'!C119)/('Raw Data'!C$136)*100)</f>
        <v>95.996206219090851</v>
      </c>
      <c r="H119" s="126">
        <f t="shared" si="4"/>
        <v>0.55551791884018087</v>
      </c>
      <c r="I119" s="112">
        <f t="shared" si="5"/>
        <v>3.8424164530086902E-2</v>
      </c>
      <c r="J119" s="4">
        <f>'Raw Data'!F119/I119</f>
        <v>0.1445751457797359</v>
      </c>
      <c r="K119" s="84">
        <f t="shared" si="6"/>
        <v>16.125428470287513</v>
      </c>
      <c r="L119" s="126">
        <f>A119*Table!$AC$9/$AC$16</f>
        <v>2917.7044354364834</v>
      </c>
      <c r="M119" s="126">
        <f>A119*Table!$AD$9/$AC$16</f>
        <v>1000.3558064353658</v>
      </c>
      <c r="N119" s="126">
        <f>ABS(A119*Table!$AE$9/$AC$16)</f>
        <v>1263.4030809112642</v>
      </c>
      <c r="O119" s="126">
        <f>($L119*(Table!$AC$10/Table!$AC$9)/(Table!$AC$12-Table!$AC$14))</f>
        <v>6258.4822724935302</v>
      </c>
      <c r="P119" s="126">
        <f>ROUND(($N119*(Table!$AE$10/Table!$AE$9)/(Table!$AC$12-Table!$AC$13)),2)</f>
        <v>10372.77</v>
      </c>
      <c r="Q119" s="126">
        <f>'Raw Data'!C119</f>
        <v>1.417</v>
      </c>
      <c r="R119" s="126">
        <f>'Raw Data'!C119/'Raw Data'!I$30*100</f>
        <v>13.148014996706179</v>
      </c>
      <c r="S119" s="82">
        <f t="shared" si="7"/>
        <v>8.7700534759358309E-2</v>
      </c>
      <c r="T119" s="82">
        <f t="shared" si="8"/>
        <v>1.0435883135540003E-5</v>
      </c>
      <c r="U119" s="116">
        <f t="shared" si="9"/>
        <v>1.0118303449755776E-3</v>
      </c>
      <c r="V119" s="116">
        <f t="shared" si="10"/>
        <v>3.4404085327462207E-3</v>
      </c>
      <c r="W119" s="116">
        <f t="shared" si="11"/>
        <v>5.4540661899974301E-7</v>
      </c>
      <c r="X119" s="14">
        <f t="shared" si="12"/>
        <v>0.16125477750303729</v>
      </c>
      <c r="Z119" s="154"/>
      <c r="AS119" s="46"/>
      <c r="AT119" s="46"/>
    </row>
    <row r="120" spans="1:46" x14ac:dyDescent="0.2">
      <c r="A120" s="126">
        <v>14292.2119140625</v>
      </c>
      <c r="B120" s="154">
        <v>0.96483978050267594</v>
      </c>
      <c r="C120" s="154">
        <f t="shared" si="1"/>
        <v>3.5160219497324063E-2</v>
      </c>
      <c r="D120" s="121">
        <f t="shared" si="2"/>
        <v>4.8777183117674205E-3</v>
      </c>
      <c r="E120" s="4">
        <f>(2*Table!$AC$16*0.147)/A120</f>
        <v>6.4129391459009704E-3</v>
      </c>
      <c r="F120" s="4">
        <f t="shared" si="3"/>
        <v>1.2825878291801941E-2</v>
      </c>
      <c r="G120" s="126">
        <f>IF((('Raw Data'!C120)/('Raw Data'!C$136)*100)&lt;0,0,('Raw Data'!C120)/('Raw Data'!C$136)*100)</f>
        <v>96.483978050267595</v>
      </c>
      <c r="H120" s="126">
        <f t="shared" si="4"/>
        <v>0.48777183117674383</v>
      </c>
      <c r="I120" s="112">
        <f t="shared" si="5"/>
        <v>4.1346956036185212E-2</v>
      </c>
      <c r="J120" s="4">
        <f>'Raw Data'!F120/I120</f>
        <v>0.11797043311963849</v>
      </c>
      <c r="K120" s="84">
        <f t="shared" si="6"/>
        <v>17.736103692500077</v>
      </c>
      <c r="L120" s="126">
        <f>A120*Table!$AC$9/$AC$16</f>
        <v>3209.1369544890113</v>
      </c>
      <c r="M120" s="126">
        <f>A120*Table!$AD$9/$AC$16</f>
        <v>1100.2755272533752</v>
      </c>
      <c r="N120" s="126">
        <f>ABS(A120*Table!$AE$9/$AC$16)</f>
        <v>1389.5970634054549</v>
      </c>
      <c r="O120" s="126">
        <f>($L120*(Table!$AC$10/Table!$AC$9)/(Table!$AC$12-Table!$AC$14))</f>
        <v>6883.6056509845803</v>
      </c>
      <c r="P120" s="126">
        <f>ROUND(($N120*(Table!$AE$10/Table!$AE$9)/(Table!$AC$12-Table!$AC$13)),2)</f>
        <v>11408.84</v>
      </c>
      <c r="Q120" s="126">
        <f>'Raw Data'!C120</f>
        <v>1.4241999999999999</v>
      </c>
      <c r="R120" s="126">
        <f>'Raw Data'!C120/'Raw Data'!I$30*100</f>
        <v>13.21482213006982</v>
      </c>
      <c r="S120" s="82">
        <f t="shared" si="7"/>
        <v>7.7005347593581713E-2</v>
      </c>
      <c r="T120" s="82">
        <f t="shared" si="8"/>
        <v>7.9810158772897211E-6</v>
      </c>
      <c r="U120" s="116">
        <f t="shared" si="9"/>
        <v>9.24617001869906E-4</v>
      </c>
      <c r="V120" s="116">
        <f t="shared" si="10"/>
        <v>2.9540267674967252E-3</v>
      </c>
      <c r="W120" s="116">
        <f t="shared" si="11"/>
        <v>3.9586320470722563E-7</v>
      </c>
      <c r="X120" s="14">
        <f t="shared" si="12"/>
        <v>0.16125517336624201</v>
      </c>
      <c r="Z120" s="154"/>
      <c r="AS120" s="46"/>
      <c r="AT120" s="46"/>
    </row>
    <row r="121" spans="1:46" x14ac:dyDescent="0.2">
      <c r="A121" s="126">
        <v>15592.55078125</v>
      </c>
      <c r="B121" s="154">
        <v>0.96971749881444347</v>
      </c>
      <c r="C121" s="154">
        <f t="shared" si="1"/>
        <v>3.0282501185556532E-2</v>
      </c>
      <c r="D121" s="121">
        <f t="shared" si="2"/>
        <v>4.8777183117675316E-3</v>
      </c>
      <c r="E121" s="4">
        <f>(2*Table!$AC$16*0.147)/A121</f>
        <v>5.8781328694095794E-3</v>
      </c>
      <c r="F121" s="4">
        <f t="shared" si="3"/>
        <v>1.1756265738819159E-2</v>
      </c>
      <c r="G121" s="126">
        <f>IF((('Raw Data'!C121)/('Raw Data'!C$136)*100)&lt;0,0,('Raw Data'!C121)/('Raw Data'!C$136)*100)</f>
        <v>96.971749881444353</v>
      </c>
      <c r="H121" s="126">
        <f t="shared" si="4"/>
        <v>0.48777183117675804</v>
      </c>
      <c r="I121" s="112">
        <f t="shared" si="5"/>
        <v>3.7817720153034529E-2</v>
      </c>
      <c r="J121" s="4">
        <f>'Raw Data'!F121/I121</f>
        <v>0.1289797029548366</v>
      </c>
      <c r="K121" s="84">
        <f t="shared" si="6"/>
        <v>19.349775888413525</v>
      </c>
      <c r="L121" s="126">
        <f>A121*Table!$AC$9/$AC$16</f>
        <v>3501.1117402773389</v>
      </c>
      <c r="M121" s="126">
        <f>A121*Table!$AD$9/$AC$16</f>
        <v>1200.3811680950876</v>
      </c>
      <c r="N121" s="126">
        <f>ABS(A121*Table!$AE$9/$AC$16)</f>
        <v>1516.0258542840606</v>
      </c>
      <c r="O121" s="126">
        <f>($L121*(Table!$AC$10/Table!$AC$9)/(Table!$AC$12-Table!$AC$14))</f>
        <v>7509.8921927870861</v>
      </c>
      <c r="P121" s="126">
        <f>ROUND(($N121*(Table!$AE$10/Table!$AE$9)/(Table!$AC$12-Table!$AC$13)),2)</f>
        <v>12446.85</v>
      </c>
      <c r="Q121" s="126">
        <f>'Raw Data'!C121</f>
        <v>1.4314</v>
      </c>
      <c r="R121" s="126">
        <f>'Raw Data'!C121/'Raw Data'!I$30*100</f>
        <v>13.281629263433468</v>
      </c>
      <c r="S121" s="82">
        <f t="shared" si="7"/>
        <v>7.7005347593583462E-2</v>
      </c>
      <c r="T121" s="82">
        <f t="shared" si="8"/>
        <v>5.9185224500213351E-6</v>
      </c>
      <c r="U121" s="116">
        <f t="shared" si="9"/>
        <v>8.5179323445940544E-4</v>
      </c>
      <c r="V121" s="116">
        <f t="shared" si="10"/>
        <v>2.5713903200940669E-3</v>
      </c>
      <c r="W121" s="116">
        <f t="shared" si="11"/>
        <v>3.325903895977561E-7</v>
      </c>
      <c r="X121" s="14">
        <f t="shared" si="12"/>
        <v>0.1612555059566316</v>
      </c>
      <c r="Z121" s="154"/>
      <c r="AS121" s="46"/>
      <c r="AT121" s="46"/>
    </row>
    <row r="122" spans="1:46" x14ac:dyDescent="0.2">
      <c r="A122" s="126">
        <v>17088.75390625</v>
      </c>
      <c r="B122" s="154">
        <v>0.97385001016191319</v>
      </c>
      <c r="C122" s="154">
        <f t="shared" si="1"/>
        <v>2.6149989838086807E-2</v>
      </c>
      <c r="D122" s="121">
        <f t="shared" si="2"/>
        <v>4.132511347469725E-3</v>
      </c>
      <c r="E122" s="4">
        <f>(2*Table!$AC$16*0.147)/A122</f>
        <v>5.3634738827669538E-3</v>
      </c>
      <c r="F122" s="4">
        <f t="shared" si="3"/>
        <v>1.0726947765533908E-2</v>
      </c>
      <c r="G122" s="126">
        <f>IF((('Raw Data'!C122)/('Raw Data'!C$136)*100)&lt;0,0,('Raw Data'!C122)/('Raw Data'!C$136)*100)</f>
        <v>97.385001016191325</v>
      </c>
      <c r="H122" s="126">
        <f t="shared" si="4"/>
        <v>0.41325113474697162</v>
      </c>
      <c r="I122" s="112">
        <f t="shared" si="5"/>
        <v>3.9793228463937513E-2</v>
      </c>
      <c r="J122" s="4">
        <f>'Raw Data'!F122/I122</f>
        <v>0.10384961228302449</v>
      </c>
      <c r="K122" s="84">
        <f t="shared" si="6"/>
        <v>21.206508347294321</v>
      </c>
      <c r="L122" s="126">
        <f>A122*Table!$AC$9/$AC$16</f>
        <v>3837.0653889309174</v>
      </c>
      <c r="M122" s="126">
        <f>A122*Table!$AD$9/$AC$16</f>
        <v>1315.565276204886</v>
      </c>
      <c r="N122" s="126">
        <f>ABS(A122*Table!$AE$9/$AC$16)</f>
        <v>1661.4980513980961</v>
      </c>
      <c r="O122" s="126">
        <f>($L122*(Table!$AC$10/Table!$AC$9)/(Table!$AC$12-Table!$AC$14))</f>
        <v>8230.5134897703083</v>
      </c>
      <c r="P122" s="126">
        <f>ROUND(($N122*(Table!$AE$10/Table!$AE$9)/(Table!$AC$12-Table!$AC$13)),2)</f>
        <v>13641.2</v>
      </c>
      <c r="Q122" s="126">
        <f>'Raw Data'!C122</f>
        <v>1.4375</v>
      </c>
      <c r="R122" s="126">
        <f>'Raw Data'!C122/'Raw Data'!I$30*100</f>
        <v>13.338229751422109</v>
      </c>
      <c r="S122" s="82">
        <f t="shared" si="7"/>
        <v>6.5240641711230604E-2</v>
      </c>
      <c r="T122" s="82">
        <f t="shared" si="8"/>
        <v>4.4637219056564703E-6</v>
      </c>
      <c r="U122" s="116">
        <f t="shared" si="9"/>
        <v>7.805267619041443E-4</v>
      </c>
      <c r="V122" s="116">
        <f t="shared" si="10"/>
        <v>2.218199804143871E-3</v>
      </c>
      <c r="W122" s="116">
        <f t="shared" si="11"/>
        <v>2.3459598630461689E-7</v>
      </c>
      <c r="X122" s="14">
        <f t="shared" si="12"/>
        <v>0.1612557405526179</v>
      </c>
      <c r="Z122" s="154"/>
      <c r="AS122" s="46"/>
      <c r="AT122" s="46"/>
    </row>
    <row r="123" spans="1:46" x14ac:dyDescent="0.2">
      <c r="A123" s="126">
        <v>18689.4140625</v>
      </c>
      <c r="B123" s="154">
        <v>0.97811801368470974</v>
      </c>
      <c r="C123" s="154">
        <f t="shared" si="1"/>
        <v>2.1881986315290258E-2</v>
      </c>
      <c r="D123" s="121">
        <f t="shared" si="2"/>
        <v>4.2680035227965485E-3</v>
      </c>
      <c r="E123" s="4">
        <f>(2*Table!$AC$16*0.147)/A123</f>
        <v>4.9041176442822815E-3</v>
      </c>
      <c r="F123" s="4">
        <f t="shared" si="3"/>
        <v>9.8082352885645631E-3</v>
      </c>
      <c r="G123" s="126">
        <f>IF((('Raw Data'!C123)/('Raw Data'!C$136)*100)&lt;0,0,('Raw Data'!C123)/('Raw Data'!C$136)*100)</f>
        <v>97.811801368470981</v>
      </c>
      <c r="H123" s="126">
        <f t="shared" si="4"/>
        <v>0.42680035227965618</v>
      </c>
      <c r="I123" s="112">
        <f t="shared" si="5"/>
        <v>3.8885290310158194E-2</v>
      </c>
      <c r="J123" s="4">
        <f>'Raw Data'!F123/I123</f>
        <v>0.10975881853405109</v>
      </c>
      <c r="K123" s="84">
        <f t="shared" si="6"/>
        <v>23.192868098913323</v>
      </c>
      <c r="L123" s="126">
        <f>A123*Table!$AC$9/$AC$16</f>
        <v>4196.4735540131778</v>
      </c>
      <c r="M123" s="126">
        <f>A123*Table!$AD$9/$AC$16</f>
        <v>1438.7909328045182</v>
      </c>
      <c r="N123" s="126">
        <f>ABS(A123*Table!$AE$9/$AC$16)</f>
        <v>1817.1263520424907</v>
      </c>
      <c r="O123" s="126">
        <f>($L123*(Table!$AC$10/Table!$AC$9)/(Table!$AC$12-Table!$AC$14))</f>
        <v>9001.4447748030434</v>
      </c>
      <c r="P123" s="126">
        <f>ROUND(($N123*(Table!$AE$10/Table!$AE$9)/(Table!$AC$12-Table!$AC$13)),2)</f>
        <v>14918.94</v>
      </c>
      <c r="Q123" s="126">
        <f>'Raw Data'!C123</f>
        <v>1.4438</v>
      </c>
      <c r="R123" s="126">
        <f>'Raw Data'!C123/'Raw Data'!I$30*100</f>
        <v>13.396685993115298</v>
      </c>
      <c r="S123" s="82">
        <f t="shared" si="7"/>
        <v>6.7379679144384877E-2</v>
      </c>
      <c r="T123" s="82">
        <f t="shared" si="8"/>
        <v>3.2075658721320011E-6</v>
      </c>
      <c r="U123" s="116">
        <f t="shared" si="9"/>
        <v>7.1680609934131247E-4</v>
      </c>
      <c r="V123" s="116">
        <f t="shared" si="10"/>
        <v>1.9206894772134044E-3</v>
      </c>
      <c r="W123" s="116">
        <f t="shared" si="11"/>
        <v>2.0256327563429501E-7</v>
      </c>
      <c r="X123" s="14">
        <f t="shared" si="12"/>
        <v>0.16125594311589353</v>
      </c>
      <c r="Z123" s="154"/>
      <c r="AS123" s="46"/>
      <c r="AT123" s="46"/>
    </row>
    <row r="124" spans="1:46" x14ac:dyDescent="0.2">
      <c r="A124" s="126">
        <v>20387.611328125</v>
      </c>
      <c r="B124" s="154">
        <v>0.98164081024320848</v>
      </c>
      <c r="C124" s="154">
        <f t="shared" si="1"/>
        <v>1.8359189756791516E-2</v>
      </c>
      <c r="D124" s="121">
        <f t="shared" si="2"/>
        <v>3.522796558498742E-3</v>
      </c>
      <c r="E124" s="4">
        <f>(2*Table!$AC$16*0.147)/A124</f>
        <v>4.4956264758080873E-3</v>
      </c>
      <c r="F124" s="4">
        <f t="shared" si="3"/>
        <v>8.9912529516161747E-3</v>
      </c>
      <c r="G124" s="126">
        <f>IF((('Raw Data'!C124)/('Raw Data'!C$136)*100)&lt;0,0,('Raw Data'!C124)/('Raw Data'!C$136)*100)</f>
        <v>98.164081024320851</v>
      </c>
      <c r="H124" s="126">
        <f t="shared" si="4"/>
        <v>0.35227965584986976</v>
      </c>
      <c r="I124" s="112">
        <f t="shared" si="5"/>
        <v>3.7770659659362771E-2</v>
      </c>
      <c r="J124" s="4">
        <f>'Raw Data'!F124/I124</f>
        <v>9.3268070779523551E-2</v>
      </c>
      <c r="K124" s="84">
        <f t="shared" si="6"/>
        <v>25.300267777462015</v>
      </c>
      <c r="L124" s="126">
        <f>A124*Table!$AC$9/$AC$16</f>
        <v>4577.7824538460463</v>
      </c>
      <c r="M124" s="126">
        <f>A124*Table!$AD$9/$AC$16</f>
        <v>1569.5254127472158</v>
      </c>
      <c r="N124" s="126">
        <f>ABS(A124*Table!$AE$9/$AC$16)</f>
        <v>1982.2379490146702</v>
      </c>
      <c r="O124" s="126">
        <f>($L124*(Table!$AC$10/Table!$AC$9)/(Table!$AC$12-Table!$AC$14))</f>
        <v>9819.353182852954</v>
      </c>
      <c r="P124" s="126">
        <f>ROUND(($N124*(Table!$AE$10/Table!$AE$9)/(Table!$AC$12-Table!$AC$13)),2)</f>
        <v>16274.53</v>
      </c>
      <c r="Q124" s="126">
        <f>'Raw Data'!C124</f>
        <v>1.4490000000000001</v>
      </c>
      <c r="R124" s="126">
        <f>'Raw Data'!C124/'Raw Data'!I$30*100</f>
        <v>13.444935589433488</v>
      </c>
      <c r="S124" s="82">
        <f t="shared" si="7"/>
        <v>5.5614973262032012E-2</v>
      </c>
      <c r="T124" s="82">
        <f t="shared" si="8"/>
        <v>2.3362711896179889E-6</v>
      </c>
      <c r="U124" s="116">
        <f t="shared" si="9"/>
        <v>6.5946595572410232E-4</v>
      </c>
      <c r="V124" s="116">
        <f t="shared" si="10"/>
        <v>1.6681196989594596E-3</v>
      </c>
      <c r="W124" s="116">
        <f t="shared" si="11"/>
        <v>1.4050189643306202E-7</v>
      </c>
      <c r="X124" s="14">
        <f t="shared" si="12"/>
        <v>0.16125608361778995</v>
      </c>
      <c r="Z124" s="154"/>
      <c r="AS124" s="46"/>
      <c r="AT124" s="46"/>
    </row>
    <row r="125" spans="1:46" x14ac:dyDescent="0.2">
      <c r="A125" s="126">
        <v>22291.630859375</v>
      </c>
      <c r="B125" s="154">
        <v>0.98475713027572664</v>
      </c>
      <c r="C125" s="154">
        <f t="shared" si="1"/>
        <v>1.5242869724273356E-2</v>
      </c>
      <c r="D125" s="121">
        <f t="shared" si="2"/>
        <v>3.1163200325181606E-3</v>
      </c>
      <c r="E125" s="4">
        <f>(2*Table!$AC$16*0.147)/A125</f>
        <v>4.1116365977618479E-3</v>
      </c>
      <c r="F125" s="4">
        <f t="shared" si="3"/>
        <v>8.2232731955236959E-3</v>
      </c>
      <c r="G125" s="126">
        <f>IF((('Raw Data'!C125)/('Raw Data'!C$136)*100)&lt;0,0,('Raw Data'!C125)/('Raw Data'!C$136)*100)</f>
        <v>98.475713027572667</v>
      </c>
      <c r="H125" s="126">
        <f t="shared" si="4"/>
        <v>0.31163200325181606</v>
      </c>
      <c r="I125" s="112">
        <f t="shared" si="5"/>
        <v>3.8775497144841964E-2</v>
      </c>
      <c r="J125" s="4">
        <f>'Raw Data'!F125/I125</f>
        <v>8.036828053751216E-2</v>
      </c>
      <c r="K125" s="84">
        <f t="shared" si="6"/>
        <v>27.66308523649845</v>
      </c>
      <c r="L125" s="126">
        <f>A125*Table!$AC$9/$AC$16</f>
        <v>5005.3061623205313</v>
      </c>
      <c r="M125" s="126">
        <f>A125*Table!$AD$9/$AC$16</f>
        <v>1716.1049699384678</v>
      </c>
      <c r="N125" s="126">
        <f>ABS(A125*Table!$AE$9/$AC$16)</f>
        <v>2167.3611451441889</v>
      </c>
      <c r="O125" s="126">
        <f>($L125*(Table!$AC$10/Table!$AC$9)/(Table!$AC$12-Table!$AC$14))</f>
        <v>10736.392454569996</v>
      </c>
      <c r="P125" s="126">
        <f>ROUND(($N125*(Table!$AE$10/Table!$AE$9)/(Table!$AC$12-Table!$AC$13)),2)</f>
        <v>17794.43</v>
      </c>
      <c r="Q125" s="126">
        <f>'Raw Data'!C125</f>
        <v>1.4536</v>
      </c>
      <c r="R125" s="126">
        <f>'Raw Data'!C125/'Raw Data'!I$30*100</f>
        <v>13.487617924638037</v>
      </c>
      <c r="S125" s="82">
        <f t="shared" si="7"/>
        <v>4.9197860962567459E-2</v>
      </c>
      <c r="T125" s="82">
        <f t="shared" si="8"/>
        <v>1.6915550277163405E-6</v>
      </c>
      <c r="U125" s="116">
        <f t="shared" si="9"/>
        <v>6.0505299095089157E-4</v>
      </c>
      <c r="V125" s="116">
        <f t="shared" si="10"/>
        <v>1.4420673883012369E-3</v>
      </c>
      <c r="W125" s="116">
        <f t="shared" si="11"/>
        <v>1.0396464619712867E-7</v>
      </c>
      <c r="X125" s="14">
        <f t="shared" si="12"/>
        <v>0.16125618758243615</v>
      </c>
      <c r="Z125" s="154"/>
      <c r="AS125" s="46"/>
      <c r="AT125" s="46"/>
    </row>
    <row r="126" spans="1:46" x14ac:dyDescent="0.2">
      <c r="A126" s="126">
        <v>24395.427734375</v>
      </c>
      <c r="B126" s="154">
        <v>0.9876702120452544</v>
      </c>
      <c r="C126" s="154">
        <f t="shared" si="1"/>
        <v>1.2329787954745597E-2</v>
      </c>
      <c r="D126" s="121">
        <f t="shared" si="2"/>
        <v>2.9130817695277589E-3</v>
      </c>
      <c r="E126" s="4">
        <f>(2*Table!$AC$16*0.147)/A126</f>
        <v>3.7570599812051953E-3</v>
      </c>
      <c r="F126" s="4">
        <f t="shared" si="3"/>
        <v>7.5141199624103906E-3</v>
      </c>
      <c r="G126" s="126">
        <f>IF((('Raw Data'!C126)/('Raw Data'!C$136)*100)&lt;0,0,('Raw Data'!C126)/('Raw Data'!C$136)*100)</f>
        <v>98.767021204525435</v>
      </c>
      <c r="H126" s="126">
        <f t="shared" si="4"/>
        <v>0.29130817695276789</v>
      </c>
      <c r="I126" s="112">
        <f t="shared" si="5"/>
        <v>3.9166594468292626E-2</v>
      </c>
      <c r="J126" s="4">
        <f>'Raw Data'!F126/I126</f>
        <v>7.4376692920954585E-2</v>
      </c>
      <c r="K126" s="84">
        <f t="shared" si="6"/>
        <v>30.273818952687204</v>
      </c>
      <c r="L126" s="126">
        <f>A126*Table!$AC$9/$AC$16</f>
        <v>5477.6873680356621</v>
      </c>
      <c r="M126" s="126">
        <f>A126*Table!$AD$9/$AC$16</f>
        <v>1878.0642404693697</v>
      </c>
      <c r="N126" s="126">
        <f>ABS(A126*Table!$AE$9/$AC$16)</f>
        <v>2371.9082073540017</v>
      </c>
      <c r="O126" s="126">
        <f>($L126*(Table!$AC$10/Table!$AC$9)/(Table!$AC$12-Table!$AC$14))</f>
        <v>11749.651154087651</v>
      </c>
      <c r="P126" s="126">
        <f>ROUND(($N126*(Table!$AE$10/Table!$AE$9)/(Table!$AC$12-Table!$AC$13)),2)</f>
        <v>19473.79</v>
      </c>
      <c r="Q126" s="126">
        <f>'Raw Data'!C126</f>
        <v>1.4579</v>
      </c>
      <c r="R126" s="126">
        <f>'Raw Data'!C126/'Raw Data'!I$30*100</f>
        <v>13.527516629285769</v>
      </c>
      <c r="S126" s="82">
        <f t="shared" si="7"/>
        <v>4.5989304812833427E-2</v>
      </c>
      <c r="T126" s="82">
        <f t="shared" si="8"/>
        <v>1.1883488174602164E-6</v>
      </c>
      <c r="U126" s="116">
        <f t="shared" si="9"/>
        <v>5.5451032777853188E-4</v>
      </c>
      <c r="V126" s="116">
        <f t="shared" si="10"/>
        <v>1.2442971195459785E-3</v>
      </c>
      <c r="W126" s="116">
        <f t="shared" si="11"/>
        <v>8.1145252299739778E-8</v>
      </c>
      <c r="X126" s="14">
        <f t="shared" si="12"/>
        <v>0.16125626872768845</v>
      </c>
      <c r="Z126" s="154"/>
      <c r="AS126" s="46"/>
      <c r="AT126" s="46"/>
    </row>
    <row r="127" spans="1:46" x14ac:dyDescent="0.2">
      <c r="A127" s="126">
        <v>26695.91015625</v>
      </c>
      <c r="B127" s="154">
        <v>0.99038005555179187</v>
      </c>
      <c r="C127" s="154">
        <f t="shared" si="1"/>
        <v>9.6199444482081287E-3</v>
      </c>
      <c r="D127" s="121">
        <f t="shared" si="2"/>
        <v>2.7098435065374682E-3</v>
      </c>
      <c r="E127" s="4">
        <f>(2*Table!$AC$16*0.147)/A127</f>
        <v>3.4333006340203582E-3</v>
      </c>
      <c r="F127" s="4">
        <f t="shared" si="3"/>
        <v>6.8666012680407163E-3</v>
      </c>
      <c r="G127" s="126">
        <f>IF((('Raw Data'!C127)/('Raw Data'!C$136)*100)&lt;0,0,('Raw Data'!C127)/('Raw Data'!C$136)*100)</f>
        <v>99.038005555179183</v>
      </c>
      <c r="H127" s="126">
        <f t="shared" si="4"/>
        <v>0.27098435065374815</v>
      </c>
      <c r="I127" s="112">
        <f t="shared" si="5"/>
        <v>3.9136294886369605E-2</v>
      </c>
      <c r="J127" s="4">
        <f>'Raw Data'!F127/I127</f>
        <v>6.9241186842172245E-2</v>
      </c>
      <c r="K127" s="84">
        <f t="shared" si="6"/>
        <v>33.128632121039608</v>
      </c>
      <c r="L127" s="126">
        <f>A127*Table!$AC$9/$AC$16</f>
        <v>5994.2318467756904</v>
      </c>
      <c r="M127" s="126">
        <f>A127*Table!$AD$9/$AC$16</f>
        <v>2055.1652046088084</v>
      </c>
      <c r="N127" s="126">
        <f>ABS(A127*Table!$AE$9/$AC$16)</f>
        <v>2595.5785277407294</v>
      </c>
      <c r="O127" s="126">
        <f>($L127*(Table!$AC$10/Table!$AC$9)/(Table!$AC$12-Table!$AC$14))</f>
        <v>12857.640168974027</v>
      </c>
      <c r="P127" s="126">
        <f>ROUND(($N127*(Table!$AE$10/Table!$AE$9)/(Table!$AC$12-Table!$AC$13)),2)</f>
        <v>21310.17</v>
      </c>
      <c r="Q127" s="126">
        <f>'Raw Data'!C127</f>
        <v>1.4619</v>
      </c>
      <c r="R127" s="126">
        <f>'Raw Data'!C127/'Raw Data'!I$30*100</f>
        <v>13.564631703376683</v>
      </c>
      <c r="S127" s="82">
        <f t="shared" si="7"/>
        <v>4.2780748663101144E-2</v>
      </c>
      <c r="T127" s="82">
        <f t="shared" si="8"/>
        <v>7.9744947656390508E-7</v>
      </c>
      <c r="U127" s="116">
        <f t="shared" si="9"/>
        <v>5.0811647267253617E-4</v>
      </c>
      <c r="V127" s="116">
        <f t="shared" si="10"/>
        <v>1.073388141434253E-3</v>
      </c>
      <c r="W127" s="116">
        <f t="shared" si="11"/>
        <v>6.3035044083232444E-8</v>
      </c>
      <c r="X127" s="14">
        <f t="shared" si="12"/>
        <v>0.16125633176273252</v>
      </c>
      <c r="Z127" s="154"/>
      <c r="AS127" s="46"/>
      <c r="AT127" s="46"/>
    </row>
    <row r="128" spans="1:46" x14ac:dyDescent="0.2">
      <c r="A128" s="126">
        <v>29294.611328125</v>
      </c>
      <c r="B128" s="154">
        <v>0.99200596165571431</v>
      </c>
      <c r="C128" s="154">
        <f t="shared" si="1"/>
        <v>7.9940383442856922E-3</v>
      </c>
      <c r="D128" s="121">
        <f t="shared" si="2"/>
        <v>1.6259061039224365E-3</v>
      </c>
      <c r="E128" s="4">
        <f>(2*Table!$AC$16*0.147)/A128</f>
        <v>3.128735324001652E-3</v>
      </c>
      <c r="F128" s="4">
        <f t="shared" si="3"/>
        <v>6.257470648003304E-3</v>
      </c>
      <c r="G128" s="126">
        <f>IF((('Raw Data'!C128)/('Raw Data'!C$136)*100)&lt;0,0,('Raw Data'!C128)/('Raw Data'!C$136)*100)</f>
        <v>99.200596165571426</v>
      </c>
      <c r="H128" s="126">
        <f t="shared" si="4"/>
        <v>0.16259061039224321</v>
      </c>
      <c r="I128" s="112">
        <f t="shared" si="5"/>
        <v>4.0343008243571177E-2</v>
      </c>
      <c r="J128" s="4">
        <f>'Raw Data'!F128/I128</f>
        <v>4.0302054177666122E-2</v>
      </c>
      <c r="K128" s="84">
        <f t="shared" si="6"/>
        <v>36.353523672279934</v>
      </c>
      <c r="L128" s="126">
        <f>A128*Table!$AC$9/$AC$16</f>
        <v>6577.7376060299603</v>
      </c>
      <c r="M128" s="126">
        <f>A128*Table!$AD$9/$AC$16</f>
        <v>2255.224322067415</v>
      </c>
      <c r="N128" s="126">
        <f>ABS(A128*Table!$AE$9/$AC$16)</f>
        <v>2848.2439331250921</v>
      </c>
      <c r="O128" s="126">
        <f>($L128*(Table!$AC$10/Table!$AC$9)/(Table!$AC$12-Table!$AC$14))</f>
        <v>14109.261274195542</v>
      </c>
      <c r="P128" s="126">
        <f>ROUND(($N128*(Table!$AE$10/Table!$AE$9)/(Table!$AC$12-Table!$AC$13)),2)</f>
        <v>23384.6</v>
      </c>
      <c r="Q128" s="126">
        <f>'Raw Data'!C128</f>
        <v>1.4642999999999999</v>
      </c>
      <c r="R128" s="126">
        <f>'Raw Data'!C128/'Raw Data'!I$30*100</f>
        <v>13.58690074783123</v>
      </c>
      <c r="S128" s="82">
        <f t="shared" si="7"/>
        <v>2.5668449197859985E-2</v>
      </c>
      <c r="T128" s="82">
        <f t="shared" si="8"/>
        <v>6.0267584034434662E-7</v>
      </c>
      <c r="U128" s="116">
        <f t="shared" si="9"/>
        <v>4.638020486309302E-4</v>
      </c>
      <c r="V128" s="116">
        <f t="shared" si="10"/>
        <v>9.1990171419199416E-4</v>
      </c>
      <c r="W128" s="116">
        <f t="shared" si="11"/>
        <v>3.1408507147557267E-8</v>
      </c>
      <c r="X128" s="14">
        <f t="shared" si="12"/>
        <v>0.16125636317123968</v>
      </c>
      <c r="Z128" s="154"/>
      <c r="AS128" s="46"/>
      <c r="AT128" s="46"/>
    </row>
    <row r="129" spans="1:46" x14ac:dyDescent="0.2">
      <c r="A129" s="126">
        <v>31994.912109375</v>
      </c>
      <c r="B129" s="154">
        <v>0.99410609037328102</v>
      </c>
      <c r="C129" s="154">
        <f t="shared" si="1"/>
        <v>5.893909626718985E-3</v>
      </c>
      <c r="D129" s="121">
        <f t="shared" si="2"/>
        <v>2.1001287175667072E-3</v>
      </c>
      <c r="E129" s="4">
        <f>(2*Table!$AC$16*0.147)/A129</f>
        <v>2.8646768883714888E-3</v>
      </c>
      <c r="F129" s="4">
        <f t="shared" si="3"/>
        <v>5.7293537767429776E-3</v>
      </c>
      <c r="G129" s="126">
        <f>IF((('Raw Data'!C129)/('Raw Data'!C$136)*100)&lt;0,0,('Raw Data'!C129)/('Raw Data'!C$136)*100)</f>
        <v>99.410609037328101</v>
      </c>
      <c r="H129" s="126">
        <f t="shared" si="4"/>
        <v>0.21001287175667471</v>
      </c>
      <c r="I129" s="112">
        <f t="shared" si="5"/>
        <v>3.8293181195226733E-2</v>
      </c>
      <c r="J129" s="4">
        <f>'Raw Data'!F129/I129</f>
        <v>5.4843412117154933E-2</v>
      </c>
      <c r="K129" s="84">
        <f t="shared" si="6"/>
        <v>39.704496561932224</v>
      </c>
      <c r="L129" s="126">
        <f>A129*Table!$AC$9/$AC$16</f>
        <v>7184.0562834642469</v>
      </c>
      <c r="M129" s="126">
        <f>A129*Table!$AD$9/$AC$16</f>
        <v>2463.1050114734562</v>
      </c>
      <c r="N129" s="126">
        <f>ABS(A129*Table!$AE$9/$AC$16)</f>
        <v>3110.787621848629</v>
      </c>
      <c r="O129" s="126">
        <f>($L129*(Table!$AC$10/Table!$AC$9)/(Table!$AC$12-Table!$AC$14))</f>
        <v>15409.816137846949</v>
      </c>
      <c r="P129" s="126">
        <f>ROUND(($N129*(Table!$AE$10/Table!$AE$9)/(Table!$AC$12-Table!$AC$13)),2)</f>
        <v>25540.13</v>
      </c>
      <c r="Q129" s="126">
        <f>'Raw Data'!C129</f>
        <v>1.4674</v>
      </c>
      <c r="R129" s="126">
        <f>'Raw Data'!C129/'Raw Data'!I$30*100</f>
        <v>13.61566493025169</v>
      </c>
      <c r="S129" s="82">
        <f t="shared" si="7"/>
        <v>3.3155080213906063E-2</v>
      </c>
      <c r="T129" s="82">
        <f t="shared" si="8"/>
        <v>3.9176725341594221E-7</v>
      </c>
      <c r="U129" s="116">
        <f t="shared" si="9"/>
        <v>4.2555719120922637E-4</v>
      </c>
      <c r="V129" s="116">
        <f t="shared" si="10"/>
        <v>7.9531790838852871E-4</v>
      </c>
      <c r="W129" s="116">
        <f t="shared" si="11"/>
        <v>3.4010372181534789E-8</v>
      </c>
      <c r="X129" s="14">
        <f t="shared" si="12"/>
        <v>0.16125639718161186</v>
      </c>
      <c r="Z129" s="154"/>
      <c r="AS129" s="46"/>
      <c r="AT129" s="46"/>
    </row>
    <row r="130" spans="1:46" x14ac:dyDescent="0.2">
      <c r="A130" s="126">
        <v>34997.8828125</v>
      </c>
      <c r="B130" s="154">
        <v>0.99607072691552057</v>
      </c>
      <c r="C130" s="154">
        <f t="shared" si="1"/>
        <v>3.9292730844794344E-3</v>
      </c>
      <c r="D130" s="121">
        <f t="shared" si="2"/>
        <v>1.9646365422395506E-3</v>
      </c>
      <c r="E130" s="4">
        <f>(2*Table!$AC$16*0.147)/A130</f>
        <v>2.618875140426143E-3</v>
      </c>
      <c r="F130" s="4">
        <f t="shared" si="3"/>
        <v>5.2377502808522861E-3</v>
      </c>
      <c r="G130" s="126">
        <f>IF((('Raw Data'!C130)/('Raw Data'!C$136)*100)&lt;0,0,('Raw Data'!C130)/('Raw Data'!C$136)*100)</f>
        <v>99.607072691552062</v>
      </c>
      <c r="H130" s="126">
        <f t="shared" si="4"/>
        <v>0.19646365422396173</v>
      </c>
      <c r="I130" s="112">
        <f t="shared" si="5"/>
        <v>3.8960851125496188E-2</v>
      </c>
      <c r="J130" s="4">
        <f>'Raw Data'!F130/I130</f>
        <v>5.0425914359809303E-2</v>
      </c>
      <c r="K130" s="84">
        <f t="shared" si="6"/>
        <v>43.431071573303271</v>
      </c>
      <c r="L130" s="126">
        <f>A130*Table!$AC$9/$AC$16</f>
        <v>7858.3356962375929</v>
      </c>
      <c r="M130" s="126">
        <f>A130*Table!$AD$9/$AC$16</f>
        <v>2694.2865244243176</v>
      </c>
      <c r="N130" s="126">
        <f>ABS(A130*Table!$AE$9/$AC$16)</f>
        <v>3402.7591722039151</v>
      </c>
      <c r="O130" s="126">
        <f>($L130*(Table!$AC$10/Table!$AC$9)/(Table!$AC$12-Table!$AC$14))</f>
        <v>16856.146924576562</v>
      </c>
      <c r="P130" s="126">
        <f>ROUND(($N130*(Table!$AE$10/Table!$AE$9)/(Table!$AC$12-Table!$AC$13)),2)</f>
        <v>27937.27</v>
      </c>
      <c r="Q130" s="126">
        <f>'Raw Data'!C130</f>
        <v>1.4702999999999999</v>
      </c>
      <c r="R130" s="126">
        <f>'Raw Data'!C130/'Raw Data'!I$30*100</f>
        <v>13.642573358967603</v>
      </c>
      <c r="S130" s="82">
        <f t="shared" si="7"/>
        <v>3.1016042780746534E-2</v>
      </c>
      <c r="T130" s="82">
        <f t="shared" si="8"/>
        <v>2.2687173062418964E-7</v>
      </c>
      <c r="U130" s="116">
        <f t="shared" si="9"/>
        <v>3.8981139036487546E-4</v>
      </c>
      <c r="V130" s="116">
        <f t="shared" si="10"/>
        <v>6.856585527854343E-4</v>
      </c>
      <c r="W130" s="116">
        <f t="shared" si="11"/>
        <v>2.6590468319933932E-8</v>
      </c>
      <c r="X130" s="14">
        <f t="shared" si="12"/>
        <v>0.16125642377208019</v>
      </c>
      <c r="Z130" s="154"/>
      <c r="AS130" s="46"/>
      <c r="AT130" s="46"/>
    </row>
    <row r="131" spans="1:46" x14ac:dyDescent="0.2">
      <c r="A131" s="126">
        <v>38280.22265625</v>
      </c>
      <c r="B131" s="154">
        <v>0.99762888693177965</v>
      </c>
      <c r="C131" s="154">
        <f t="shared" si="1"/>
        <v>2.3711130682203541E-3</v>
      </c>
      <c r="D131" s="121">
        <f t="shared" si="2"/>
        <v>1.5581600162590803E-3</v>
      </c>
      <c r="E131" s="4">
        <f>(2*Table!$AC$16*0.147)/A131</f>
        <v>2.3943195442788037E-3</v>
      </c>
      <c r="F131" s="4">
        <f t="shared" si="3"/>
        <v>4.7886390885576073E-3</v>
      </c>
      <c r="G131" s="126">
        <f>IF((('Raw Data'!C131)/('Raw Data'!C$136)*100)&lt;0,0,('Raw Data'!C131)/('Raw Data'!C$136)*100)</f>
        <v>99.76288869317797</v>
      </c>
      <c r="H131" s="126">
        <f t="shared" si="4"/>
        <v>0.15581600162590803</v>
      </c>
      <c r="I131" s="112">
        <f t="shared" si="5"/>
        <v>3.8932682561321652E-2</v>
      </c>
      <c r="J131" s="4">
        <f>'Raw Data'!F131/I131</f>
        <v>4.0021902261804618E-2</v>
      </c>
      <c r="K131" s="84">
        <f t="shared" si="6"/>
        <v>47.504333303035551</v>
      </c>
      <c r="L131" s="126">
        <f>A131*Table!$AC$9/$AC$16</f>
        <v>8595.3439461226681</v>
      </c>
      <c r="M131" s="126">
        <f>A131*Table!$AD$9/$AC$16</f>
        <v>2946.9750672420573</v>
      </c>
      <c r="N131" s="126">
        <f>ABS(A131*Table!$AE$9/$AC$16)</f>
        <v>3721.8931058035068</v>
      </c>
      <c r="O131" s="126">
        <f>($L131*(Table!$AC$10/Table!$AC$9)/(Table!$AC$12-Table!$AC$14))</f>
        <v>18437.031201464328</v>
      </c>
      <c r="P131" s="126">
        <f>ROUND(($N131*(Table!$AE$10/Table!$AE$9)/(Table!$AC$12-Table!$AC$13)),2)</f>
        <v>30557.41</v>
      </c>
      <c r="Q131" s="126">
        <f>'Raw Data'!C131</f>
        <v>1.4725999999999999</v>
      </c>
      <c r="R131" s="126">
        <f>'Raw Data'!C131/'Raw Data'!I$30*100</f>
        <v>13.663914526569876</v>
      </c>
      <c r="S131" s="82">
        <f t="shared" si="7"/>
        <v>2.459893048128373E-2</v>
      </c>
      <c r="T131" s="82">
        <f t="shared" si="8"/>
        <v>1.1755834727900094E-7</v>
      </c>
      <c r="U131" s="116">
        <f t="shared" si="9"/>
        <v>3.5694448930638528E-4</v>
      </c>
      <c r="V131" s="116">
        <f t="shared" si="10"/>
        <v>5.9077301288257018E-4</v>
      </c>
      <c r="W131" s="116">
        <f t="shared" si="11"/>
        <v>1.76274892837777E-8</v>
      </c>
      <c r="X131" s="14">
        <f t="shared" si="12"/>
        <v>0.16125644139956946</v>
      </c>
      <c r="Z131" s="154"/>
      <c r="AS131" s="46"/>
      <c r="AT131" s="46"/>
    </row>
    <row r="132" spans="1:46" x14ac:dyDescent="0.2">
      <c r="A132" s="126">
        <v>41870.5078125</v>
      </c>
      <c r="B132" s="154">
        <v>0.9988483165097215</v>
      </c>
      <c r="C132" s="154">
        <f t="shared" si="1"/>
        <v>1.1516834902784989E-3</v>
      </c>
      <c r="D132" s="121">
        <f t="shared" si="2"/>
        <v>1.2194295779418551E-3</v>
      </c>
      <c r="E132" s="4">
        <f>(2*Table!$AC$16*0.147)/A132</f>
        <v>2.1890129844052424E-3</v>
      </c>
      <c r="F132" s="4">
        <f t="shared" si="3"/>
        <v>4.3780259688104848E-3</v>
      </c>
      <c r="G132" s="126">
        <f>IF((('Raw Data'!C132)/('Raw Data'!C$136)*100)&lt;0,0,('Raw Data'!C132)/('Raw Data'!C$136)*100)</f>
        <v>99.884831650972146</v>
      </c>
      <c r="H132" s="126">
        <f t="shared" si="4"/>
        <v>0.1219429577941753</v>
      </c>
      <c r="I132" s="112">
        <f t="shared" si="5"/>
        <v>3.8933772940598743E-2</v>
      </c>
      <c r="J132" s="4">
        <f>'Raw Data'!F132/I132</f>
        <v>3.1320611536989722E-2</v>
      </c>
      <c r="K132" s="84">
        <f t="shared" si="6"/>
        <v>51.959743718146989</v>
      </c>
      <c r="L132" s="126">
        <f>A132*Table!$AC$9/$AC$16</f>
        <v>9401.4974541558568</v>
      </c>
      <c r="M132" s="126">
        <f>A132*Table!$AD$9/$AC$16</f>
        <v>3223.3705557105795</v>
      </c>
      <c r="N132" s="126">
        <f>ABS(A132*Table!$AE$9/$AC$16)</f>
        <v>4070.9678144568493</v>
      </c>
      <c r="O132" s="126">
        <f>($L132*(Table!$AC$10/Table!$AC$9)/(Table!$AC$12-Table!$AC$14))</f>
        <v>20166.232205396522</v>
      </c>
      <c r="P132" s="126">
        <f>ROUND(($N132*(Table!$AE$10/Table!$AE$9)/(Table!$AC$12-Table!$AC$13)),2)</f>
        <v>33423.379999999997</v>
      </c>
      <c r="Q132" s="126">
        <f>'Raw Data'!C132</f>
        <v>1.4743999999999999</v>
      </c>
      <c r="R132" s="126">
        <f>'Raw Data'!C132/'Raw Data'!I$30*100</f>
        <v>13.680616309910787</v>
      </c>
      <c r="S132" s="82">
        <f t="shared" si="7"/>
        <v>1.9251336898395428E-2</v>
      </c>
      <c r="T132" s="82">
        <f t="shared" si="8"/>
        <v>4.6051034208183239E-8</v>
      </c>
      <c r="U132" s="116">
        <f t="shared" si="9"/>
        <v>3.26736336018991E-4</v>
      </c>
      <c r="V132" s="116">
        <f t="shared" si="10"/>
        <v>5.0872227907422963E-4</v>
      </c>
      <c r="W132" s="116">
        <f t="shared" si="11"/>
        <v>1.153101620669841E-8</v>
      </c>
      <c r="X132" s="14">
        <f t="shared" si="12"/>
        <v>0.16125645293058566</v>
      </c>
      <c r="Z132" s="154"/>
      <c r="AS132" s="46"/>
      <c r="AT132" s="46"/>
    </row>
    <row r="133" spans="1:46" x14ac:dyDescent="0.2">
      <c r="A133" s="126">
        <v>45770.96484375</v>
      </c>
      <c r="B133" s="154">
        <v>0.99891606259738497</v>
      </c>
      <c r="C133" s="154">
        <f t="shared" si="1"/>
        <v>1.0839374026150317E-3</v>
      </c>
      <c r="D133" s="121">
        <f t="shared" si="2"/>
        <v>6.7746087663467236E-5</v>
      </c>
      <c r="E133" s="4">
        <f>(2*Table!$AC$16*0.147)/A133</f>
        <v>2.0024722130741602E-3</v>
      </c>
      <c r="F133" s="4">
        <f t="shared" si="3"/>
        <v>4.0049444261483205E-3</v>
      </c>
      <c r="G133" s="126">
        <f>IF((('Raw Data'!C133)/('Raw Data'!C$136)*100)&lt;0,0,('Raw Data'!C133)/('Raw Data'!C$136)*100)</f>
        <v>99.891606259738495</v>
      </c>
      <c r="H133" s="126">
        <f t="shared" si="4"/>
        <v>6.7746087663493881E-3</v>
      </c>
      <c r="I133" s="112">
        <f t="shared" si="5"/>
        <v>3.868183925471147E-2</v>
      </c>
      <c r="J133" s="4">
        <f>'Raw Data'!F133/I133</f>
        <v>1.7513667645784377E-3</v>
      </c>
      <c r="K133" s="84">
        <f t="shared" si="6"/>
        <v>56.800065899930757</v>
      </c>
      <c r="L133" s="126">
        <f>A133*Table!$AC$9/$AC$16</f>
        <v>10277.296167024433</v>
      </c>
      <c r="M133" s="126">
        <f>A133*Table!$AD$9/$AC$16</f>
        <v>3523.6444001226628</v>
      </c>
      <c r="N133" s="126">
        <f>ABS(A133*Table!$AE$9/$AC$16)</f>
        <v>4450.1997814297993</v>
      </c>
      <c r="O133" s="126">
        <f>($L133*(Table!$AC$10/Table!$AC$9)/(Table!$AC$12-Table!$AC$14))</f>
        <v>22044.822323089735</v>
      </c>
      <c r="P133" s="126">
        <f>ROUND(($N133*(Table!$AE$10/Table!$AE$9)/(Table!$AC$12-Table!$AC$13)),2)</f>
        <v>36536.94</v>
      </c>
      <c r="Q133" s="126">
        <f>'Raw Data'!C133</f>
        <v>1.4744999999999999</v>
      </c>
      <c r="R133" s="126">
        <f>'Raw Data'!C133/'Raw Data'!I$30*100</f>
        <v>13.681544186763059</v>
      </c>
      <c r="S133" s="82">
        <f t="shared" si="7"/>
        <v>1.0695187165780107E-3</v>
      </c>
      <c r="T133" s="82">
        <f t="shared" si="8"/>
        <v>4.272662657012205E-8</v>
      </c>
      <c r="U133" s="116">
        <f t="shared" si="9"/>
        <v>2.989131698112164E-4</v>
      </c>
      <c r="V133" s="116">
        <f t="shared" si="10"/>
        <v>4.3764258570910049E-4</v>
      </c>
      <c r="W133" s="116">
        <f t="shared" si="11"/>
        <v>5.3608221445666974E-10</v>
      </c>
      <c r="X133" s="14">
        <f t="shared" si="12"/>
        <v>0.16125645346666787</v>
      </c>
      <c r="Z133" s="154"/>
      <c r="AS133" s="46"/>
      <c r="AT133" s="46"/>
    </row>
    <row r="134" spans="1:46" x14ac:dyDescent="0.2">
      <c r="A134" s="126">
        <v>50070.52734375</v>
      </c>
      <c r="B134" s="154">
        <v>0.99979676173700971</v>
      </c>
      <c r="C134" s="154">
        <f t="shared" si="1"/>
        <v>2.0323826299029069E-4</v>
      </c>
      <c r="D134" s="121">
        <f t="shared" si="2"/>
        <v>8.80699139624741E-4</v>
      </c>
      <c r="E134" s="4">
        <f>(2*Table!$AC$16*0.147)/A134</f>
        <v>1.83051967150181E-3</v>
      </c>
      <c r="F134" s="4">
        <f t="shared" si="3"/>
        <v>3.6610393430036199E-3</v>
      </c>
      <c r="G134" s="126">
        <f>IF((('Raw Data'!C134)/('Raw Data'!C$136)*100)&lt;0,0,('Raw Data'!C134)/('Raw Data'!C$136)*100)</f>
        <v>99.979676173700966</v>
      </c>
      <c r="H134" s="126">
        <f t="shared" si="4"/>
        <v>8.8069913962470991E-2</v>
      </c>
      <c r="I134" s="112">
        <f t="shared" si="5"/>
        <v>3.8992098047000656E-2</v>
      </c>
      <c r="J134" s="4">
        <f>'Raw Data'!F134/I134</f>
        <v>2.258660558770538E-2</v>
      </c>
      <c r="K134" s="84">
        <f t="shared" si="6"/>
        <v>62.135663132249498</v>
      </c>
      <c r="L134" s="126">
        <f>A134*Table!$AC$9/$AC$16</f>
        <v>11242.709007937396</v>
      </c>
      <c r="M134" s="126">
        <f>A134*Table!$AD$9/$AC$16</f>
        <v>3854.6430884356782</v>
      </c>
      <c r="N134" s="126">
        <f>ABS(A134*Table!$AE$9/$AC$16)</f>
        <v>4868.2358041149646</v>
      </c>
      <c r="O134" s="126">
        <f>($L134*(Table!$AC$10/Table!$AC$9)/(Table!$AC$12-Table!$AC$14))</f>
        <v>24115.634937660656</v>
      </c>
      <c r="P134" s="126">
        <f>ROUND(($N134*(Table!$AE$10/Table!$AE$9)/(Table!$AC$12-Table!$AC$13)),2)</f>
        <v>39969.1</v>
      </c>
      <c r="Q134" s="126">
        <f>'Raw Data'!C134</f>
        <v>1.4758</v>
      </c>
      <c r="R134" s="126">
        <f>'Raw Data'!C134/'Raw Data'!I$30*100</f>
        <v>13.693606585842607</v>
      </c>
      <c r="S134" s="82">
        <f t="shared" si="7"/>
        <v>1.3903743315508879E-2</v>
      </c>
      <c r="T134" s="82">
        <f t="shared" si="8"/>
        <v>6.6128061915193825E-9</v>
      </c>
      <c r="U134" s="116">
        <f t="shared" si="9"/>
        <v>2.7348636637740338E-4</v>
      </c>
      <c r="V134" s="116">
        <f t="shared" si="10"/>
        <v>3.7655735299590754E-4</v>
      </c>
      <c r="W134" s="116">
        <f t="shared" si="11"/>
        <v>5.8235868289864861E-9</v>
      </c>
      <c r="X134" s="14">
        <f t="shared" si="12"/>
        <v>0.1612564592902547</v>
      </c>
      <c r="Z134" s="154"/>
      <c r="AS134" s="46"/>
      <c r="AT134" s="46"/>
    </row>
    <row r="135" spans="1:46" x14ac:dyDescent="0.2">
      <c r="A135" s="126">
        <v>54770.4609375</v>
      </c>
      <c r="B135" s="154">
        <v>0.99993225391233653</v>
      </c>
      <c r="C135" s="154">
        <f t="shared" si="1"/>
        <v>6.7746087663467236E-5</v>
      </c>
      <c r="D135" s="121">
        <f t="shared" si="2"/>
        <v>1.3549217532682345E-4</v>
      </c>
      <c r="E135" s="4">
        <f>(2*Table!$AC$16*0.147)/A135</f>
        <v>1.6734400933706519E-3</v>
      </c>
      <c r="F135" s="4">
        <f t="shared" si="3"/>
        <v>3.3468801867413038E-3</v>
      </c>
      <c r="G135" s="126">
        <f>IF((('Raw Data'!C135)/('Raw Data'!C$136)*100)&lt;0,0,('Raw Data'!C135)/('Raw Data'!C$136)*100)</f>
        <v>99.993225391233651</v>
      </c>
      <c r="H135" s="126">
        <f t="shared" si="4"/>
        <v>1.3549217532684565E-2</v>
      </c>
      <c r="I135" s="112">
        <f t="shared" si="5"/>
        <v>3.8964230460914795E-2</v>
      </c>
      <c r="J135" s="4">
        <f>'Raw Data'!F135/I135</f>
        <v>3.4773476525537003E-3</v>
      </c>
      <c r="K135" s="84">
        <f t="shared" si="6"/>
        <v>67.968106008680394</v>
      </c>
      <c r="L135" s="126">
        <f>A135*Table!$AC$9/$AC$16</f>
        <v>12298.020157116982</v>
      </c>
      <c r="M135" s="126">
        <f>A135*Table!$AD$9/$AC$16</f>
        <v>4216.464053868679</v>
      </c>
      <c r="N135" s="126">
        <f>ABS(A135*Table!$AE$9/$AC$16)</f>
        <v>5325.1989361582</v>
      </c>
      <c r="O135" s="126">
        <f>($L135*(Table!$AC$10/Table!$AC$9)/(Table!$AC$12-Table!$AC$14))</f>
        <v>26379.279616295546</v>
      </c>
      <c r="P135" s="126">
        <f>ROUND(($N135*(Table!$AE$10/Table!$AE$9)/(Table!$AC$12-Table!$AC$13)),2)</f>
        <v>43720.85</v>
      </c>
      <c r="Q135" s="126">
        <f>'Raw Data'!C135</f>
        <v>1.476</v>
      </c>
      <c r="R135" s="126">
        <f>'Raw Data'!C135/'Raw Data'!I$30*100</f>
        <v>13.695462339547154</v>
      </c>
      <c r="S135" s="82">
        <f t="shared" si="7"/>
        <v>2.1390374331542684E-3</v>
      </c>
      <c r="T135" s="82">
        <f t="shared" si="8"/>
        <v>1.9694541553150202E-9</v>
      </c>
      <c r="U135" s="116">
        <f t="shared" si="9"/>
        <v>2.5005198249427555E-4</v>
      </c>
      <c r="V135" s="116">
        <f t="shared" si="10"/>
        <v>3.2362505450206819E-4</v>
      </c>
      <c r="W135" s="116">
        <f t="shared" si="11"/>
        <v>7.4877052034741E-10</v>
      </c>
      <c r="X135" s="14">
        <f t="shared" si="12"/>
        <v>0.16125646003902522</v>
      </c>
      <c r="AS135" s="46"/>
      <c r="AT135" s="46"/>
    </row>
    <row r="136" spans="1:46" x14ac:dyDescent="0.2">
      <c r="A136" s="126">
        <v>59466.7578125</v>
      </c>
      <c r="B136" s="154">
        <v>1</v>
      </c>
      <c r="C136" s="154">
        <f t="shared" si="1"/>
        <v>0</v>
      </c>
      <c r="D136" s="121">
        <f t="shared" si="2"/>
        <v>6.7746087663467236E-5</v>
      </c>
      <c r="E136" s="4">
        <f>(2*Table!$AC$16*0.147)/A136</f>
        <v>1.5412827037618925E-3</v>
      </c>
      <c r="F136" s="4">
        <f t="shared" si="3"/>
        <v>3.0825654075237849E-3</v>
      </c>
      <c r="G136" s="126">
        <f>IF((('Raw Data'!C136)/('Raw Data'!C$136)*100)&lt;0,0,('Raw Data'!C136)/('Raw Data'!C$136)*100)</f>
        <v>100</v>
      </c>
      <c r="H136" s="126">
        <f t="shared" si="4"/>
        <v>6.7746087663493881E-3</v>
      </c>
      <c r="I136" s="112">
        <f t="shared" si="5"/>
        <v>3.572786509069692E-2</v>
      </c>
      <c r="J136" s="4">
        <f>'Raw Data'!F136/I136</f>
        <v>1.8961694881989312E-3</v>
      </c>
      <c r="K136" s="84">
        <f t="shared" si="6"/>
        <v>73.796035852332423</v>
      </c>
      <c r="L136" s="126">
        <f>A136*Table!$AC$9/$AC$16</f>
        <v>13352.514726707355</v>
      </c>
      <c r="M136" s="126">
        <f>A136*Table!$AD$9/$AC$16</f>
        <v>4578.0050491568081</v>
      </c>
      <c r="N136" s="126">
        <f>ABS(A136*Table!$AE$9/$AC$16)</f>
        <v>5781.8084788672013</v>
      </c>
      <c r="O136" s="126">
        <f>($L136*(Table!$AC$10/Table!$AC$9)/(Table!$AC$12-Table!$AC$14))</f>
        <v>28641.17272996001</v>
      </c>
      <c r="P136" s="126">
        <f>ROUND(($N136*(Table!$AE$10/Table!$AE$9)/(Table!$AC$12-Table!$AC$13)),2)</f>
        <v>47469.69</v>
      </c>
      <c r="Q136" s="126">
        <f>'Raw Data'!C136</f>
        <v>1.4761</v>
      </c>
      <c r="R136" s="126">
        <f>'Raw Data'!C136/'Raw Data'!I$30*100</f>
        <v>13.696390216399426</v>
      </c>
      <c r="S136" s="82">
        <f t="shared" si="7"/>
        <v>1.0695187165780107E-3</v>
      </c>
      <c r="T136" s="82">
        <f t="shared" si="8"/>
        <v>0</v>
      </c>
      <c r="U136" s="116">
        <f t="shared" si="9"/>
        <v>2.3032011026369466E-4</v>
      </c>
      <c r="V136" s="116">
        <f t="shared" si="10"/>
        <v>2.8162815535414629E-4</v>
      </c>
      <c r="W136" s="116">
        <f t="shared" si="11"/>
        <v>3.1758721563056349E-10</v>
      </c>
      <c r="X136" s="14">
        <f t="shared" si="12"/>
        <v>0.16125646035661242</v>
      </c>
      <c r="AS136" s="46"/>
      <c r="AT136" s="46"/>
    </row>
    <row r="137" spans="1:46" x14ac:dyDescent="0.2">
      <c r="A137" s="126"/>
      <c r="B137" s="154"/>
      <c r="C137" s="154"/>
      <c r="D137" s="52"/>
      <c r="E137" s="52"/>
      <c r="F137" s="52"/>
      <c r="G137" s="52"/>
      <c r="H137" s="52"/>
      <c r="I137" s="52"/>
      <c r="J137" s="4"/>
      <c r="K137" s="5"/>
      <c r="L137" s="126"/>
      <c r="M137" s="126"/>
      <c r="N137" s="126"/>
      <c r="O137" s="126"/>
      <c r="P137" s="126"/>
      <c r="Q137" s="126"/>
      <c r="AS137" s="46"/>
      <c r="AT137" s="46"/>
    </row>
    <row r="138" spans="1:46" x14ac:dyDescent="0.2">
      <c r="A138" s="126"/>
      <c r="B138" s="154"/>
      <c r="C138" s="154"/>
      <c r="D138" s="52"/>
      <c r="E138" s="52"/>
      <c r="F138" s="52"/>
      <c r="G138" s="52"/>
      <c r="H138" s="52"/>
      <c r="I138" s="52"/>
      <c r="J138" s="4"/>
      <c r="K138" s="5"/>
      <c r="L138" s="126"/>
      <c r="M138" s="126"/>
      <c r="N138" s="126"/>
      <c r="O138" s="126"/>
      <c r="P138" s="126"/>
      <c r="Q138" s="126"/>
      <c r="AS138" s="46"/>
      <c r="AT138" s="46"/>
    </row>
    <row r="139" spans="1:46" x14ac:dyDescent="0.2">
      <c r="A139" s="126"/>
      <c r="B139" s="154"/>
      <c r="C139" s="154"/>
      <c r="D139" s="52"/>
      <c r="E139" s="52"/>
      <c r="F139" s="52"/>
      <c r="G139" s="52"/>
      <c r="H139" s="52"/>
      <c r="I139" s="52"/>
      <c r="J139" s="4"/>
      <c r="K139" s="5"/>
      <c r="L139" s="126"/>
      <c r="M139" s="126"/>
      <c r="N139" s="126"/>
      <c r="O139" s="126"/>
      <c r="P139" s="126"/>
      <c r="Q139" s="126"/>
      <c r="AS139" s="46"/>
      <c r="AT139" s="46"/>
    </row>
    <row r="140" spans="1:46" x14ac:dyDescent="0.2">
      <c r="A140" s="126"/>
      <c r="B140" s="154"/>
      <c r="C140" s="154"/>
      <c r="D140" s="52"/>
      <c r="E140" s="52"/>
      <c r="F140" s="52"/>
      <c r="G140" s="52"/>
      <c r="H140" s="52"/>
      <c r="I140" s="52"/>
      <c r="J140" s="4"/>
      <c r="K140" s="5"/>
      <c r="L140" s="126"/>
      <c r="M140" s="126"/>
      <c r="N140" s="126"/>
      <c r="O140" s="126"/>
      <c r="P140" s="126"/>
      <c r="Q140" s="126"/>
      <c r="AS140" s="46"/>
      <c r="AT140" s="46"/>
    </row>
    <row r="141" spans="1:46" x14ac:dyDescent="0.2">
      <c r="A141" s="126"/>
      <c r="B141" s="154"/>
      <c r="C141" s="154"/>
      <c r="D141" s="52"/>
      <c r="E141" s="52"/>
      <c r="F141" s="52"/>
      <c r="G141" s="52"/>
      <c r="H141" s="52"/>
      <c r="I141" s="52"/>
      <c r="J141" s="4"/>
      <c r="K141" s="5"/>
      <c r="L141" s="126"/>
      <c r="M141" s="126"/>
      <c r="N141" s="126"/>
      <c r="O141" s="126"/>
      <c r="P141" s="126"/>
      <c r="Q141" s="126"/>
      <c r="AS141" s="46"/>
      <c r="AT141" s="46"/>
    </row>
    <row r="142" spans="1:46" x14ac:dyDescent="0.2">
      <c r="A142" s="126"/>
      <c r="B142" s="154"/>
      <c r="C142" s="154"/>
      <c r="D142" s="52"/>
      <c r="E142" s="52"/>
      <c r="F142" s="52"/>
      <c r="G142" s="52"/>
      <c r="H142" s="52"/>
      <c r="I142" s="52"/>
      <c r="J142" s="4"/>
      <c r="K142" s="5"/>
      <c r="L142" s="126"/>
      <c r="M142" s="126"/>
      <c r="N142" s="126"/>
      <c r="O142" s="126"/>
      <c r="P142" s="126"/>
      <c r="Q142" s="126"/>
      <c r="AS142" s="46"/>
      <c r="AT142" s="46"/>
    </row>
    <row r="143" spans="1:46" x14ac:dyDescent="0.2">
      <c r="J143" s="4"/>
      <c r="AS143" s="46"/>
      <c r="AT143" s="46"/>
    </row>
    <row r="144" spans="1:46" x14ac:dyDescent="0.2">
      <c r="J144" s="4"/>
      <c r="AS144" s="46"/>
      <c r="AT144" s="46"/>
    </row>
    <row r="145" spans="10:46" x14ac:dyDescent="0.2">
      <c r="J145" s="4"/>
      <c r="AS145" s="46"/>
      <c r="AT145" s="46"/>
    </row>
    <row r="146" spans="10:46" x14ac:dyDescent="0.2">
      <c r="J146" s="4"/>
      <c r="AS146" s="46"/>
      <c r="AT146" s="46"/>
    </row>
    <row r="147" spans="10:46" x14ac:dyDescent="0.2">
      <c r="J147" s="4"/>
      <c r="AS147" s="46"/>
      <c r="AT147" s="46"/>
    </row>
    <row r="148" spans="10:46" x14ac:dyDescent="0.2">
      <c r="J148" s="4"/>
      <c r="AS148" s="46"/>
      <c r="AT148" s="46"/>
    </row>
    <row r="149" spans="10:46" x14ac:dyDescent="0.2">
      <c r="J149" s="4"/>
      <c r="AS149" s="46"/>
      <c r="AT149" s="46"/>
    </row>
    <row r="150" spans="10:46" x14ac:dyDescent="0.2">
      <c r="J150" s="4"/>
      <c r="AS150" s="46"/>
      <c r="AT150" s="46"/>
    </row>
    <row r="151" spans="10:46" x14ac:dyDescent="0.2">
      <c r="J151" s="4"/>
      <c r="AS151" s="46"/>
      <c r="AT151" s="46"/>
    </row>
    <row r="152" spans="10:46" x14ac:dyDescent="0.2">
      <c r="J152" s="4"/>
      <c r="AS152" s="46"/>
      <c r="AT152" s="46"/>
    </row>
    <row r="153" spans="10:46" x14ac:dyDescent="0.2">
      <c r="J153" s="4"/>
      <c r="AS153" s="46"/>
      <c r="AT153" s="46"/>
    </row>
    <row r="154" spans="10:46" x14ac:dyDescent="0.2">
      <c r="J154" s="4"/>
      <c r="AS154" s="46"/>
      <c r="AT154" s="46"/>
    </row>
    <row r="155" spans="10:46" x14ac:dyDescent="0.2">
      <c r="J155" s="4"/>
      <c r="AS155" s="46"/>
      <c r="AT155" s="46"/>
    </row>
    <row r="156" spans="10:46" x14ac:dyDescent="0.2">
      <c r="J156" s="4"/>
      <c r="AS156" s="46"/>
      <c r="AT156" s="46"/>
    </row>
    <row r="157" spans="10:46" x14ac:dyDescent="0.2">
      <c r="J157" s="4"/>
      <c r="AS157" s="46"/>
      <c r="AT157" s="46"/>
    </row>
    <row r="158" spans="10:46" x14ac:dyDescent="0.2">
      <c r="J158" s="4"/>
      <c r="AS158" s="46"/>
      <c r="AT158" s="46"/>
    </row>
    <row r="159" spans="10:46" x14ac:dyDescent="0.2">
      <c r="J159" s="4"/>
      <c r="AS159" s="46"/>
      <c r="AT159" s="46"/>
    </row>
    <row r="160" spans="10:46" x14ac:dyDescent="0.2">
      <c r="J160" s="4"/>
      <c r="AS160" s="46"/>
      <c r="AT160" s="46"/>
    </row>
    <row r="161" spans="10:46" x14ac:dyDescent="0.2">
      <c r="J161" s="4"/>
      <c r="AS161" s="46"/>
      <c r="AT161" s="46"/>
    </row>
    <row r="162" spans="10:46" x14ac:dyDescent="0.2">
      <c r="J162" s="4"/>
    </row>
    <row r="163" spans="10:46" x14ac:dyDescent="0.2">
      <c r="J163" s="4"/>
    </row>
    <row r="164" spans="10:46" x14ac:dyDescent="0.2">
      <c r="J164" s="4"/>
    </row>
    <row r="165" spans="10:46" x14ac:dyDescent="0.2">
      <c r="J165" s="4"/>
    </row>
    <row r="166" spans="10:46" x14ac:dyDescent="0.2">
      <c r="J166" s="4"/>
    </row>
    <row r="167" spans="10:46" x14ac:dyDescent="0.2">
      <c r="J167" s="4"/>
    </row>
    <row r="168" spans="10:46" x14ac:dyDescent="0.2">
      <c r="J168" s="4"/>
    </row>
    <row r="169" spans="10:46" x14ac:dyDescent="0.2">
      <c r="J169" s="4"/>
    </row>
    <row r="170" spans="10:46" x14ac:dyDescent="0.2">
      <c r="J170" s="4"/>
    </row>
    <row r="171" spans="10:46" x14ac:dyDescent="0.2">
      <c r="J171" s="4"/>
    </row>
    <row r="172" spans="10:46" x14ac:dyDescent="0.2">
      <c r="J172" s="4"/>
    </row>
    <row r="173" spans="10:46" x14ac:dyDescent="0.2">
      <c r="J173" s="4"/>
    </row>
    <row r="174" spans="10:46" x14ac:dyDescent="0.2">
      <c r="J174" s="4"/>
    </row>
    <row r="175" spans="10:46" x14ac:dyDescent="0.2">
      <c r="J175" s="4"/>
    </row>
    <row r="176" spans="10:46" x14ac:dyDescent="0.2">
      <c r="J176" s="4"/>
    </row>
    <row r="177" spans="10:10" x14ac:dyDescent="0.2">
      <c r="J177" s="4"/>
    </row>
    <row r="178" spans="10:10" x14ac:dyDescent="0.2">
      <c r="J178" s="4"/>
    </row>
    <row r="179" spans="10:10" x14ac:dyDescent="0.2">
      <c r="J179" s="4"/>
    </row>
    <row r="180" spans="10:10" x14ac:dyDescent="0.2">
      <c r="J180" s="4"/>
    </row>
    <row r="181" spans="10:10" x14ac:dyDescent="0.2">
      <c r="J181" s="4"/>
    </row>
    <row r="182" spans="10:10" x14ac:dyDescent="0.2">
      <c r="J182" s="4"/>
    </row>
    <row r="183" spans="10:10" x14ac:dyDescent="0.2">
      <c r="J183" s="4"/>
    </row>
    <row r="184" spans="10:10" x14ac:dyDescent="0.2">
      <c r="J184" s="4"/>
    </row>
    <row r="185" spans="10:10" x14ac:dyDescent="0.2">
      <c r="J185" s="4"/>
    </row>
    <row r="186" spans="10:10" x14ac:dyDescent="0.2">
      <c r="J186" s="4"/>
    </row>
    <row r="187" spans="10:10" x14ac:dyDescent="0.2">
      <c r="J187" s="4"/>
    </row>
    <row r="188" spans="10:10" x14ac:dyDescent="0.2">
      <c r="J188" s="4"/>
    </row>
    <row r="189" spans="10:10" x14ac:dyDescent="0.2">
      <c r="J189" s="4"/>
    </row>
    <row r="190" spans="10:10" x14ac:dyDescent="0.2">
      <c r="J190" s="4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2013-03-19T19:19:33Z</dcterms:created>
  <dcterms:modified xsi:type="dcterms:W3CDTF">2013-03-19T19:19:34Z</dcterms:modified>
</cp:coreProperties>
</file>